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9375" windowHeight="4200" tabRatio="894" firstSheet="31" activeTab="42"/>
  </bookViews>
  <sheets>
    <sheet name="Competition Info." sheetId="1" r:id="rId1"/>
    <sheet name="Competitors" sheetId="2" r:id="rId2"/>
    <sheet name="MenuSheet" sheetId="3" state="hidden" r:id="rId3"/>
    <sheet name="Trials Inspection" sheetId="4" state="hidden" r:id="rId4"/>
    <sheet name="Music Test" sheetId="5" state="hidden" r:id="rId5"/>
    <sheet name="Timing Penalty" sheetId="6" state="hidden" r:id="rId6"/>
    <sheet name="Pairs Score Sheet" sheetId="7" state="hidden" r:id="rId7"/>
    <sheet name="Team Score Sheet Org" sheetId="8" state="hidden" r:id="rId8"/>
    <sheet name="Freestyle Summary Sheet" sheetId="9" state="hidden" r:id="rId9"/>
    <sheet name="Team-Pair Mast" sheetId="10" state="hidden" r:id="rId10"/>
    <sheet name="Tally Sheet" sheetId="11" state="hidden" r:id="rId11"/>
    <sheet name="SWED(P)" sheetId="12" r:id="rId12"/>
    <sheet name="SCOT(P)" sheetId="13" r:id="rId13"/>
    <sheet name="GERM(P)" sheetId="14" r:id="rId14"/>
    <sheet name="FRAN(P)" sheetId="15" r:id="rId15"/>
    <sheet name="USA(P)" sheetId="16" r:id="rId16"/>
    <sheet name="CANA(P)" sheetId="17" r:id="rId17"/>
    <sheet name="IREL(P)" sheetId="18" r:id="rId18"/>
    <sheet name="AUST(P)" sheetId="19" r:id="rId19"/>
    <sheet name="BELG(P)" sheetId="20" r:id="rId20"/>
    <sheet name="ITAL(P)" sheetId="21" r:id="rId21"/>
    <sheet name="JAPA(P)" sheetId="22" r:id="rId22"/>
    <sheet name="THE (P)" sheetId="23" r:id="rId23"/>
    <sheet name="SLOV(P)" sheetId="24" r:id="rId24"/>
    <sheet name="ENGL(P)" sheetId="25" r:id="rId25"/>
    <sheet name="NORW(P)" sheetId="26" r:id="rId26"/>
    <sheet name="Preliminary Summary" sheetId="27" r:id="rId27"/>
    <sheet name="Team Score Sheet" sheetId="28" state="hidden" r:id="rId28"/>
    <sheet name="Recap" sheetId="29" state="hidden" r:id="rId29"/>
    <sheet name="Preliminary Recap" sheetId="30" r:id="rId30"/>
    <sheet name="Final Order1" sheetId="31" state="hidden" r:id="rId31"/>
    <sheet name="Final Order" sheetId="32" r:id="rId32"/>
    <sheet name="BELG(Final)" sheetId="33" r:id="rId33"/>
    <sheet name="ITAL(Final)" sheetId="34" r:id="rId34"/>
    <sheet name="CANA(Final)" sheetId="35" r:id="rId35"/>
    <sheet name="USA(Final)" sheetId="36" r:id="rId36"/>
    <sheet name="FRAN(Final)" sheetId="37" r:id="rId37"/>
    <sheet name="JAPA(Final)" sheetId="38" r:id="rId38"/>
    <sheet name="Final Summary" sheetId="39" r:id="rId39"/>
    <sheet name="Final Recap" sheetId="40" r:id="rId40"/>
    <sheet name="World" sheetId="41" state="hidden" r:id="rId41"/>
    <sheet name="World Cup" sheetId="42" r:id="rId42"/>
    <sheet name="Certificates" sheetId="43" r:id="rId43"/>
  </sheets>
  <definedNames>
    <definedName name="Category">'Competition Info.'!$C$7</definedName>
    <definedName name="Compet">'Competitors'!$B$9:$B$100</definedName>
    <definedName name="Competition">'Competition Info.'!$C$3</definedName>
    <definedName name="Competitor">'Competitors'!$A$9:$D$200</definedName>
    <definedName name="Competitor_Info">'Competitors'!$B$9:$D$109</definedName>
    <definedName name="Competitors">'Final Order'!$B$9:$B$20</definedName>
    <definedName name="Dates">'Competition Info.'!$C$5</definedName>
    <definedName name="Each_Group">#REF!</definedName>
    <definedName name="Final_Compet">#REF!</definedName>
    <definedName name="Final_Compet2">#REF!</definedName>
    <definedName name="Final_Count">#REF!</definedName>
    <definedName name="Final_NOC">#REF!</definedName>
    <definedName name="Final_Scores">#REF!</definedName>
    <definedName name="Final_Sum">#REF!</definedName>
    <definedName name="Free_Compet">#REF!</definedName>
    <definedName name="Free_Compet2">#REF!</definedName>
    <definedName name="Free_NOC">'Competitors'!$C$1</definedName>
    <definedName name="Freestyle_Compet">#REF!</definedName>
    <definedName name="Freestyle_Compet2">'Competitors'!$A$9:$D$200</definedName>
    <definedName name="Full_Name">#REF!</definedName>
    <definedName name="Judge1">'Competition Info.'!$C$12</definedName>
    <definedName name="Judge10">'Competition Info.'!$C$21</definedName>
    <definedName name="Judge11">'Competition Info.'!$C$22</definedName>
    <definedName name="Judge12">'Competition Info.'!$C$23</definedName>
    <definedName name="Judge13">'Competition Info.'!$C$24</definedName>
    <definedName name="Judge14">'Competition Info.'!$C$25</definedName>
    <definedName name="Judge15">'Competition Info.'!$C$26</definedName>
    <definedName name="Judge2">'Competition Info.'!$C$13</definedName>
    <definedName name="Judge3">'Competition Info.'!$C$14</definedName>
    <definedName name="Judge4">'Competition Info.'!$C$15</definedName>
    <definedName name="Judge5">'Competition Info.'!$C$16</definedName>
    <definedName name="Judge6">'Competition Info.'!$C$17</definedName>
    <definedName name="Judge7">'Competition Info.'!$C$18</definedName>
    <definedName name="Judge8">'Competition Info.'!$C$19</definedName>
    <definedName name="Judge9">'Competition Info.'!$C$20</definedName>
    <definedName name="Level">'Competition Info.'!$C$6</definedName>
    <definedName name="Location">'Competition Info.'!$C$4</definedName>
    <definedName name="No_of_Comp">#REF!</definedName>
    <definedName name="noc">#REF!</definedName>
    <definedName name="Number">'Competitors'!$C$1</definedName>
    <definedName name="oddeven">#REF!</definedName>
    <definedName name="oddeven2">#REF!</definedName>
    <definedName name="Order_of_Appearance">#REF!</definedName>
    <definedName name="Position">#REF!</definedName>
    <definedName name="Prelim_Compet">#REF!</definedName>
    <definedName name="Prelim_Count">#REF!</definedName>
    <definedName name="Prelim_Recap" localSheetId="39">'Final Recap'!$F$1</definedName>
    <definedName name="Prelim_Recap" localSheetId="29">'Preliminary Recap'!$F$1</definedName>
    <definedName name="Prelim_Recap">'Recap'!$F$1</definedName>
    <definedName name="Prelim_Scores">#REF!</definedName>
    <definedName name="Prelim_Sum">#REF!</definedName>
    <definedName name="Remainder">#REF!</definedName>
    <definedName name="Scores">#REF!</definedName>
    <definedName name="_xlnm.Print_Titles" localSheetId="38">'Final Summary'!$1:$8</definedName>
    <definedName name="_xlnm.Print_Titles" localSheetId="8">'Freestyle Summary Sheet'!$1:$8</definedName>
    <definedName name="_xlnm.Print_Titles" localSheetId="26">'Preliminary Summary'!$1:$8</definedName>
    <definedName name="World_Place1">'World Cup'!$B$12:$B$17</definedName>
    <definedName name="World_Place2">#REF!</definedName>
    <definedName name="World_Place3">#REF!</definedName>
    <definedName name="World_Place4">#REF!</definedName>
    <definedName name="World_Place5">#REF!</definedName>
    <definedName name="World_Place6">'World Cup'!$B$20:$B$28</definedName>
  </definedNames>
  <calcPr fullCalcOnLoad="1"/>
</workbook>
</file>

<file path=xl/comments3.xml><?xml version="1.0" encoding="utf-8"?>
<comments xmlns="http://schemas.openxmlformats.org/spreadsheetml/2006/main">
  <authors>
    <author>John Walkenbach</author>
  </authors>
  <commentList>
    <comment ref="A1" authorId="0">
      <text>
        <r>
          <rPr>
            <sz val="8"/>
            <rFont val="Tahoma"/>
            <family val="0"/>
          </rPr>
          <t xml:space="preserve">1 for Menu
2 for MenuItem
3 for SubMenu Item
</t>
        </r>
      </text>
    </comment>
    <comment ref="B1" authorId="0">
      <text>
        <r>
          <rPr>
            <sz val="8"/>
            <rFont val="Tahoma"/>
            <family val="2"/>
          </rPr>
          <t xml:space="preserve">Menu Caption.
Use &amp; for an underlined character
</t>
        </r>
      </text>
    </comment>
    <comment ref="C1" authorId="0">
      <text>
        <r>
          <rPr>
            <sz val="8"/>
            <rFont val="Tahoma"/>
            <family val="2"/>
          </rPr>
          <t xml:space="preserve">If Level 1,  the menu position.
If Level 2 or 3,  the macro to execute.
</t>
        </r>
        <r>
          <rPr>
            <sz val="8"/>
            <rFont val="Tahoma"/>
            <family val="0"/>
          </rPr>
          <t xml:space="preserve">
</t>
        </r>
      </text>
    </comment>
    <comment ref="D1" authorId="0">
      <text>
        <r>
          <rPr>
            <sz val="8"/>
            <rFont val="Tahoma"/>
            <family val="0"/>
          </rPr>
          <t xml:space="preserve">TRUE if you want a divider before the Menu Item or SubMenu Item
</t>
        </r>
      </text>
    </comment>
  </commentList>
</comments>
</file>

<file path=xl/sharedStrings.xml><?xml version="1.0" encoding="utf-8"?>
<sst xmlns="http://schemas.openxmlformats.org/spreadsheetml/2006/main" count="1632" uniqueCount="389">
  <si>
    <t>World Baton Twirling Federation</t>
  </si>
  <si>
    <t>Competition:</t>
  </si>
  <si>
    <t>Location:</t>
  </si>
  <si>
    <t>Dates:</t>
  </si>
  <si>
    <t>Level:</t>
  </si>
  <si>
    <t>Category:</t>
  </si>
  <si>
    <t>Judges</t>
  </si>
  <si>
    <t>(Enter each judge's name and/or country below)</t>
  </si>
  <si>
    <t>Judge 1:</t>
  </si>
  <si>
    <t>Judge 2:</t>
  </si>
  <si>
    <t>Judge 3:</t>
  </si>
  <si>
    <t>Judge 4:</t>
  </si>
  <si>
    <t>Judge 5:</t>
  </si>
  <si>
    <t>Judge 6:</t>
  </si>
  <si>
    <t>Judge 7:</t>
  </si>
  <si>
    <t>Judge 8:</t>
  </si>
  <si>
    <t>Judge 9:</t>
  </si>
  <si>
    <t>Judge 10:</t>
  </si>
  <si>
    <t>Judge 11:</t>
  </si>
  <si>
    <t>Judge 12:</t>
  </si>
  <si>
    <t>Judge 13:</t>
  </si>
  <si>
    <t>Judge 14:</t>
  </si>
  <si>
    <t>Judge 15:</t>
  </si>
  <si>
    <t>Order of Appearance for Preliminary</t>
  </si>
  <si>
    <t>Order of Appearance</t>
  </si>
  <si>
    <t>Code</t>
  </si>
  <si>
    <t>Name</t>
  </si>
  <si>
    <t>Country/Region</t>
  </si>
  <si>
    <t>WORLD BATON TWIRLING FEDERATION</t>
  </si>
  <si>
    <t>FOR COMPULSORIES, FREESTYLE, TEAM &amp; PAIRS</t>
  </si>
  <si>
    <t>ATHLETE'S NAME/S:</t>
  </si>
  <si>
    <t>BATON</t>
  </si>
  <si>
    <t xml:space="preserve">YES - 
NO - </t>
  </si>
  <si>
    <t>OTHER</t>
  </si>
  <si>
    <t xml:space="preserve">YES - </t>
  </si>
  <si>
    <t>Athletic bandages for injury</t>
  </si>
  <si>
    <t>Eyeglasses</t>
  </si>
  <si>
    <t xml:space="preserve">NO - </t>
  </si>
  <si>
    <t>Powder, rosin, water or any other substance is allowed on competition floor</t>
  </si>
  <si>
    <t>Towel, sweatbands or other items are allowed on competition floor</t>
  </si>
  <si>
    <t>Sunglasses</t>
  </si>
  <si>
    <t>COMPULSORIES</t>
  </si>
  <si>
    <t>HAIR</t>
  </si>
  <si>
    <t>Hair may be secured by any method which is not ornamentation, trim or costume jewelry</t>
  </si>
  <si>
    <t>COSTUME WOMEN</t>
  </si>
  <si>
    <t>COSTUME
MEN</t>
  </si>
  <si>
    <t xml:space="preserve">YES - 
YES - 
YES - </t>
  </si>
  <si>
    <t xml:space="preserve">YES - 
YES - 
NO - </t>
  </si>
  <si>
    <t>FREESTYLE - PAIRS - TEAMS</t>
  </si>
  <si>
    <t>MAKE UP</t>
  </si>
  <si>
    <t>COSTUME</t>
  </si>
  <si>
    <t xml:space="preserve">YES - 
YES - </t>
  </si>
  <si>
    <t>FLOOR MONITOR</t>
  </si>
  <si>
    <t>_______________________________________</t>
  </si>
  <si>
    <t>ATHLETE'S REPRESENTATIVE__________________________</t>
  </si>
  <si>
    <t>1st Check</t>
  </si>
  <si>
    <t>1st Check                        ________________________________</t>
  </si>
  <si>
    <t>PRELIMINARIES</t>
  </si>
  <si>
    <t>PRELIMINARIES            ________________________________</t>
  </si>
  <si>
    <t>FINALS</t>
  </si>
  <si>
    <t>FINALS                           ________________________________</t>
  </si>
  <si>
    <t>COMMENTS:</t>
  </si>
  <si>
    <t>____________________________________________
FLOOR MONITOR'S SIGNATURE</t>
  </si>
  <si>
    <t>FINAL RESULTS</t>
  </si>
  <si>
    <t>World Cup Points</t>
  </si>
  <si>
    <t>Place</t>
  </si>
  <si>
    <t>Judge:</t>
  </si>
  <si>
    <t>Name:</t>
  </si>
  <si>
    <t>CONTENT</t>
  </si>
  <si>
    <t>PRECISION &amp; UNISON</t>
  </si>
  <si>
    <t>No.#</t>
  </si>
  <si>
    <t>ATHLETE'S NAME</t>
  </si>
  <si>
    <t>VOLUME</t>
  </si>
  <si>
    <t>SPEED</t>
  </si>
  <si>
    <t>TIMING</t>
  </si>
  <si>
    <t>PENALTY</t>
  </si>
  <si>
    <t>Name of Pair:</t>
  </si>
  <si>
    <t>CONTENT - 30 PTS.</t>
  </si>
  <si>
    <t>*</t>
  </si>
  <si>
    <t>Variety of baton &amp; body moves together</t>
  </si>
  <si>
    <t>Difficulty of baton &amp; body moves together</t>
  </si>
  <si>
    <t>Aerials, Rolls, Contact Material</t>
  </si>
  <si>
    <t>Exchanges</t>
  </si>
  <si>
    <t>Baton handling with movement</t>
  </si>
  <si>
    <t>Ambidexterity</t>
  </si>
  <si>
    <t>FAIR</t>
  </si>
  <si>
    <t>AVERAGE</t>
  </si>
  <si>
    <t>GOOD</t>
  </si>
  <si>
    <t>EXCELLENT</t>
  </si>
  <si>
    <t>SUPERIOR</t>
  </si>
  <si>
    <t>Low</t>
  </si>
  <si>
    <t>Mid</t>
  </si>
  <si>
    <t>High</t>
  </si>
  <si>
    <t>PRECISION &amp; UNISON - 30 PTS.</t>
  </si>
  <si>
    <t>Smoothness &amp; flow</t>
  </si>
  <si>
    <t>Speed in relation to the music</t>
  </si>
  <si>
    <t>Uniformity of baton &amp; body positions</t>
  </si>
  <si>
    <t>Correct technique of baton, body &amp; dance moves</t>
  </si>
  <si>
    <t>Accuracy</t>
  </si>
  <si>
    <t>Pairwork</t>
  </si>
  <si>
    <t>GENERAL EFFECT - 40 PTS.</t>
  </si>
  <si>
    <t>Music interpretation/Visual Musicality</t>
  </si>
  <si>
    <t>Utilization of time &amp; space</t>
  </si>
  <si>
    <t>Staging</t>
  </si>
  <si>
    <t>Continuity of form development</t>
  </si>
  <si>
    <t>Entertainment Value</t>
  </si>
  <si>
    <t>Design Quality</t>
  </si>
  <si>
    <t>Innovation</t>
  </si>
  <si>
    <t>Stage Presence/Audience Rapport</t>
  </si>
  <si>
    <t>Professionalism</t>
  </si>
  <si>
    <t>Appearance &amp; Grooming</t>
  </si>
  <si>
    <t>________________</t>
  </si>
  <si>
    <t>Less Penalties</t>
  </si>
  <si>
    <t>TIMING - Routine (1st Note to Last Note of music)  __:____    Time of Performance</t>
  </si>
  <si>
    <t>Total Score</t>
  </si>
  <si>
    <t>Judge's Signature</t>
  </si>
  <si>
    <t>Name of Team:</t>
  </si>
  <si>
    <t>Number of Members:</t>
  </si>
  <si>
    <t>Control of forms</t>
  </si>
  <si>
    <t>Teamwork</t>
  </si>
  <si>
    <t>Judge's Signature ____________________________________</t>
  </si>
  <si>
    <t>TOTAL PENALTIES</t>
  </si>
  <si>
    <t>Name of Athlete</t>
  </si>
  <si>
    <t>Content</t>
  </si>
  <si>
    <t>Precision &amp; Unision</t>
  </si>
  <si>
    <t>General Effect</t>
  </si>
  <si>
    <t xml:space="preserve">JUDGES’  TEAM / PAIRS MASTER </t>
  </si>
  <si>
    <t>Judges’ Signature:  ____________________________</t>
  </si>
  <si>
    <t>LOW</t>
  </si>
  <si>
    <t>MID</t>
  </si>
  <si>
    <t>HIGH</t>
  </si>
  <si>
    <t>SCALE</t>
  </si>
  <si>
    <t>0.0-
2.9</t>
  </si>
  <si>
    <t>3.0-
5.9</t>
  </si>
  <si>
    <t>6.0-
8.9</t>
  </si>
  <si>
    <t>9.0-
10.9</t>
  </si>
  <si>
    <t>11.0-
12.9</t>
  </si>
  <si>
    <t>13.0-
14.9</t>
  </si>
  <si>
    <t>15.0-
16.9</t>
  </si>
  <si>
    <t>17.0-
18.9</t>
  </si>
  <si>
    <t>19.0-
20.9</t>
  </si>
  <si>
    <t>21.0-
22.9</t>
  </si>
  <si>
    <t>23.0-
24.9</t>
  </si>
  <si>
    <t>25.0-
26.9</t>
  </si>
  <si>
    <t>27.0-
27.9</t>
  </si>
  <si>
    <t>28.0-
28.9</t>
  </si>
  <si>
    <t>29.0-
30.0</t>
  </si>
  <si>
    <t xml:space="preserve">GENERAL </t>
  </si>
  <si>
    <t>EFFECT</t>
  </si>
  <si>
    <t>0.0-
3.9</t>
  </si>
  <si>
    <t>4.0-
7.9</t>
  </si>
  <si>
    <t>8.0-
11.9</t>
  </si>
  <si>
    <t>12.0-
14.6</t>
  </si>
  <si>
    <t>14.7-
17.2</t>
  </si>
  <si>
    <t>17.3-
19.9</t>
  </si>
  <si>
    <t>20.0-
22.6</t>
  </si>
  <si>
    <t>22.7-
25.2</t>
  </si>
  <si>
    <t>25.3-
27.9</t>
  </si>
  <si>
    <t>28.0-
30.6</t>
  </si>
  <si>
    <t>30.7-
33.2</t>
  </si>
  <si>
    <t>33.3-
35.9</t>
  </si>
  <si>
    <t>36.0-
37.2</t>
  </si>
  <si>
    <t>37.3-
38.6</t>
  </si>
  <si>
    <t>38.7-
40.0</t>
  </si>
  <si>
    <t>OVERALL DEGREE</t>
  </si>
  <si>
    <t>OF  EXCELLENCE</t>
  </si>
  <si>
    <t>0.0-
9.9</t>
  </si>
  <si>
    <t>10.0-
19.9</t>
  </si>
  <si>
    <t>20.0-
29.9</t>
  </si>
  <si>
    <t>30.0-
36.6</t>
  </si>
  <si>
    <t>36.7-
43.2</t>
  </si>
  <si>
    <t>43.3-
49.9</t>
  </si>
  <si>
    <t>50.0-
56.6</t>
  </si>
  <si>
    <t>56.7-
63.2</t>
  </si>
  <si>
    <t>63.3-
69.9</t>
  </si>
  <si>
    <t>70.0-
76.6</t>
  </si>
  <si>
    <t>76.7-
83.2</t>
  </si>
  <si>
    <t>83.3-
89.9</t>
  </si>
  <si>
    <t>90.0-
93.2</t>
  </si>
  <si>
    <t>93.3-
96.6</t>
  </si>
  <si>
    <t>96.7-
100.0</t>
  </si>
  <si>
    <t>TEAM / PAIRS NAME:</t>
  </si>
  <si>
    <t>CONTENT SCORE</t>
  </si>
  <si>
    <t>PRECISION &amp; UNISON  SCORE</t>
  </si>
  <si>
    <t>GENERAL EFFECT SCORE</t>
  </si>
  <si>
    <t>TOTAL SCORE</t>
  </si>
  <si>
    <t>PLACE</t>
  </si>
  <si>
    <t>Code:</t>
  </si>
  <si>
    <t>Time</t>
  </si>
  <si>
    <t>Total</t>
  </si>
  <si>
    <t>Total score</t>
  </si>
  <si>
    <t>Highest score</t>
  </si>
  <si>
    <t>Lowest score</t>
  </si>
  <si>
    <t>Total score (-high -low)</t>
  </si>
  <si>
    <t xml:space="preserve"> Score</t>
  </si>
  <si>
    <t>Judges Average Score</t>
  </si>
  <si>
    <t>Timing Penalty</t>
  </si>
  <si>
    <t>Other Penalty</t>
  </si>
  <si>
    <t>Net Score</t>
  </si>
  <si>
    <t>.</t>
  </si>
  <si>
    <t>Average Total</t>
  </si>
  <si>
    <t>Penalty</t>
  </si>
  <si>
    <t>Pos.</t>
  </si>
  <si>
    <t>Order of Appearance for Final</t>
  </si>
  <si>
    <t>Position</t>
  </si>
  <si>
    <t>FOOTWEAR
&amp;
LEGWEAR</t>
  </si>
  <si>
    <t>Sleeveless leotard must be in colors of National Flag or Federation 
Official federation sports badge or emblem of the Nation
Absolutely nothing may be hung or attached to the leotard</t>
  </si>
  <si>
    <t>BATON AND COSTUME INSPECTION FORM</t>
  </si>
  <si>
    <t>Top with no sleeves OR short sleeves, scooped or "V" neckline
Pants must be long (navy or black)
One piece suit (as above) must be colors of National Flag or Federation</t>
  </si>
  <si>
    <t>Belt (must comply with other rules) and must be sewn on
Absolutely nothing may be hung or attached to the uniform</t>
  </si>
  <si>
    <t xml:space="preserve">Time:  Junior  1:30 min to 2:00 min with 10 sec. leeway (1:20 to 2:10)  </t>
  </si>
  <si>
    <t xml:space="preserve">Time:  Senior  2 min to 2:30 min with 10 sec. leeway (1:50 to 2:40)  </t>
  </si>
  <si>
    <t>OFFICIAL WBTF TIMING &amp; PENALTY SHEET</t>
  </si>
  <si>
    <t>TIMING:</t>
  </si>
  <si>
    <t>FREESTYLE:</t>
  </si>
  <si>
    <t>PAIRS:</t>
  </si>
  <si>
    <t>TEAMS:</t>
  </si>
  <si>
    <t>Undertime/Overtime Penalty = 5 pts.  (deducted from the Judges Average Score)</t>
  </si>
  <si>
    <t>Technical penalties for Illegal Equipment/Illegal Substance/Uniform Penalty are:</t>
  </si>
  <si>
    <t>I</t>
  </si>
  <si>
    <t>Violation of equipment (baton)</t>
  </si>
  <si>
    <t>Freestyle</t>
  </si>
  <si>
    <t>Pair and Team</t>
  </si>
  <si>
    <t>1.0 point</t>
  </si>
  <si>
    <t>2.0 points</t>
  </si>
  <si>
    <t>10.0 points</t>
  </si>
  <si>
    <t>deducted from the Average Freestyle Percentage Score</t>
  </si>
  <si>
    <t>deducted from the Judges Average Score</t>
  </si>
  <si>
    <t>II</t>
  </si>
  <si>
    <t>Violation of costume rules</t>
  </si>
  <si>
    <t>III</t>
  </si>
  <si>
    <t>Illegal substance/items on the floor</t>
  </si>
  <si>
    <t xml:space="preserve">Illegal Equipment - </t>
  </si>
  <si>
    <t>Athlete(s) (Freestyle, Pair or Team) leaving the floor, before the minimum</t>
  </si>
  <si>
    <t>time has been reached (other than first aid, music and *costume problems)</t>
  </si>
  <si>
    <t>Leaving Floor Penalty =</t>
  </si>
  <si>
    <t>5 pts for Pairs and Teams (deducted from the Judges Average Score)</t>
  </si>
  <si>
    <t>4 pts for Freestyle (deducted from the Average Freestyle Percentage Score)</t>
  </si>
  <si>
    <t>Country:</t>
  </si>
  <si>
    <t xml:space="preserve">Illegal Uniform     - </t>
  </si>
  <si>
    <t>OFFICIAL WBTF PAIR SCORE SHEET</t>
  </si>
  <si>
    <t>OFFICIAL WBTF TEAM SCORE SHEET</t>
  </si>
  <si>
    <t>Junior - Time:  1:20 - 2:10 min.</t>
  </si>
  <si>
    <t>Senior - Time:  1:50 - 2:40 min.</t>
  </si>
  <si>
    <t>Performance Overtime/Undertime Penalty - 5.0 pts</t>
  </si>
  <si>
    <t>World</t>
  </si>
  <si>
    <t>YES - 
YES - 
NO  -</t>
  </si>
  <si>
    <r>
      <t>Sports shoes must be worn bearing in mind this is a sporting event
Color of shoes may be (</t>
    </r>
    <r>
      <rPr>
        <u val="single"/>
        <sz val="7"/>
        <rFont val="Arial Narrow"/>
        <family val="2"/>
      </rPr>
      <t>WOMEN</t>
    </r>
    <r>
      <rPr>
        <sz val="7"/>
        <rFont val="Arial Narrow"/>
        <family val="2"/>
      </rPr>
      <t>: Beige, White, Black) (</t>
    </r>
    <r>
      <rPr>
        <u val="single"/>
        <sz val="7"/>
        <rFont val="Arial Narrow"/>
        <family val="2"/>
      </rPr>
      <t>MEN</t>
    </r>
    <r>
      <rPr>
        <sz val="7"/>
        <rFont val="Arial Narrow"/>
        <family val="2"/>
      </rPr>
      <t xml:space="preserve"> - Beige, White, Black or the color of the pants)</t>
    </r>
  </si>
  <si>
    <t>Ankle socks, if worn (must be above the ankle and below calf muscle), color of socks if not white must be the same color as pants (men)
Tights of flesh color only may be worn 
Long Socks</t>
  </si>
  <si>
    <t xml:space="preserve">YES - 
YES - 
YES - 
YES - 
NO - </t>
  </si>
  <si>
    <t>Tape may be used on the baton
Baton shaft may be of any color(s).  Pair/Team members must use same color(s)
Pair/Team members must use same color baton(s) and tape on baton(s) for uniformity
Sure grip is allowed
Other substances or attachments</t>
  </si>
  <si>
    <t>HAIR &amp; ACCESSORIES</t>
  </si>
  <si>
    <t>Moderate stage make up, to enhance natural facial features
Make up should be used bearing in mind this is a sporting event
No body make up, paint or glitter is allowed</t>
  </si>
  <si>
    <t>All athletes, pairs &amp; teams may wear a costume of their own choice bearing in mind this is a sport
Athletes must perform in the same costume worn during music test and use the same baton</t>
  </si>
  <si>
    <t xml:space="preserve">
Sport shoes must be worn bearing in mind this is a sporting event
Shoe soles must meet facility regulations
Socks or tights of choice may be worn bearing in mind this is a sporting event
</t>
  </si>
  <si>
    <t>Level</t>
  </si>
  <si>
    <t>Caption</t>
  </si>
  <si>
    <t>Position/Macro</t>
  </si>
  <si>
    <t>Divider</t>
  </si>
  <si>
    <t>WBTF</t>
  </si>
  <si>
    <t>Setup</t>
  </si>
  <si>
    <t>Import Names</t>
  </si>
  <si>
    <t>Import_Names</t>
  </si>
  <si>
    <t>Random Draw</t>
  </si>
  <si>
    <t>Random_Draw</t>
  </si>
  <si>
    <t>Create Timing and Penalty Sheets</t>
  </si>
  <si>
    <t>Timing_Penalty_Sheets</t>
  </si>
  <si>
    <t>Create Inspection Sheets</t>
  </si>
  <si>
    <t>Inspection_Sheet</t>
  </si>
  <si>
    <t>Create Music Test Sheet</t>
  </si>
  <si>
    <t>Music_Test_Sheet</t>
  </si>
  <si>
    <t>Single Sheets</t>
  </si>
  <si>
    <t>Single Timing and Penalty Sheet</t>
  </si>
  <si>
    <t>Single_Timing_Penalty_Sheet</t>
  </si>
  <si>
    <t>Single Inspection Sheet</t>
  </si>
  <si>
    <t>Single_Inspection_Sheet</t>
  </si>
  <si>
    <t>Judge's Score Sheets</t>
  </si>
  <si>
    <t>Judge's Master</t>
  </si>
  <si>
    <t>Computer Tabulation Sheets</t>
  </si>
  <si>
    <t>Summary Sheet</t>
  </si>
  <si>
    <t>Recap</t>
  </si>
  <si>
    <t>Preliminary</t>
  </si>
  <si>
    <t>Preliminary_Score_Sheets</t>
  </si>
  <si>
    <t>Preliminary_Judges_Master</t>
  </si>
  <si>
    <t>Preliminary_Tally_Sheets</t>
  </si>
  <si>
    <t>Preliminary_Summary</t>
  </si>
  <si>
    <t>Preliminary_Recap</t>
  </si>
  <si>
    <t>Final</t>
  </si>
  <si>
    <t>Final_Order</t>
  </si>
  <si>
    <t>Final_Score_Sheets</t>
  </si>
  <si>
    <t>Final_Judges_Master</t>
  </si>
  <si>
    <t>Final_Tally_Sheets</t>
  </si>
  <si>
    <t>Final_Summary</t>
  </si>
  <si>
    <t>Final_Recap</t>
  </si>
  <si>
    <t>World_Cup</t>
  </si>
  <si>
    <t>Single Score Sheet</t>
  </si>
  <si>
    <t>Single_Score_Sheet</t>
  </si>
  <si>
    <t>Time Pen.</t>
  </si>
  <si>
    <t>Other Pen.</t>
  </si>
  <si>
    <t>Recommendation:  Tattoos that are visible are to be covered</t>
  </si>
  <si>
    <t>No Jewelry or Body Piercing allowed</t>
  </si>
  <si>
    <t xml:space="preserve">YES - 
YES -
NO -  </t>
  </si>
  <si>
    <t>Must be secured by any method bearing in mind this is a sport.  Hair decorations must be secured to the hair.
Any hair accessory may be used bearing in mind this is a sporting event
No Jewelry or Body Piercing allowed</t>
  </si>
  <si>
    <t>Final Score</t>
  </si>
  <si>
    <t>Athlete/Team/Pair #:</t>
  </si>
  <si>
    <t xml:space="preserve">  Name of Athlete/Team/Pair:</t>
  </si>
  <si>
    <t>Round</t>
  </si>
  <si>
    <t>Qualifying</t>
  </si>
  <si>
    <t>Semi Final</t>
  </si>
  <si>
    <t>♦</t>
  </si>
  <si>
    <t>__:_____  Time occurring during the performance</t>
  </si>
  <si>
    <t>Qual</t>
  </si>
  <si>
    <t>Prel</t>
  </si>
  <si>
    <t>Compulsory Short  Program</t>
  </si>
  <si>
    <t>Semi-Final</t>
  </si>
  <si>
    <t>Total Performance Time</t>
  </si>
  <si>
    <t>Undertime/Overtime Penalty = 4 pts.  (deducted from the Average Freestyle Percentage Score)</t>
  </si>
  <si>
    <t>ALL OTHER PENALTIES</t>
  </si>
  <si>
    <t>Short Program</t>
  </si>
  <si>
    <t>deducted from the Average Short Program Percentage Score</t>
  </si>
  <si>
    <t>Specify: ________________________________________________</t>
  </si>
  <si>
    <t>(*costume problems - costume becomes hazardous, indecent or embarrassing, the chief judge 
may stop the competition and order a restart with judging to begin at the point of interruption.</t>
  </si>
  <si>
    <t>Judges Sign by ROUND Judged</t>
  </si>
  <si>
    <t>Comp/SP</t>
  </si>
  <si>
    <t>OFFICIAL WBTF MUSIC TEST SHEET</t>
  </si>
  <si>
    <t>SIGNATURE:_________________________</t>
  </si>
  <si>
    <t>Total
Score</t>
  </si>
  <si>
    <t>Country Points Tally</t>
  </si>
  <si>
    <t>Comp / Short Pgm Judge's Signature</t>
  </si>
  <si>
    <t>Qualification Round Judge's Signature</t>
  </si>
  <si>
    <t>Preliminary Round Judge's Signature</t>
  </si>
  <si>
    <t>Semi-Final Round Judge's Signature</t>
  </si>
  <si>
    <t>Final Round Judge's Signature</t>
  </si>
  <si>
    <t xml:space="preserve">3:00 min to 3:30 min with 10 sec. leeway (2:50 to 3:40) </t>
  </si>
  <si>
    <t>World Championship</t>
  </si>
  <si>
    <t>Bergen, Norway</t>
  </si>
  <si>
    <t>4. - 8. August 2010</t>
  </si>
  <si>
    <t>Senior Pairs</t>
  </si>
  <si>
    <t>Belgium</t>
  </si>
  <si>
    <t>USA</t>
  </si>
  <si>
    <t>Scotland</t>
  </si>
  <si>
    <t>Sweden</t>
  </si>
  <si>
    <t>England</t>
  </si>
  <si>
    <t>Slovenia</t>
  </si>
  <si>
    <t>Japan</t>
  </si>
  <si>
    <t>Italy</t>
  </si>
  <si>
    <t>The Netherlands</t>
  </si>
  <si>
    <t>Australia</t>
  </si>
  <si>
    <t>Canada</t>
  </si>
  <si>
    <t>Ireland</t>
  </si>
  <si>
    <t>Norway</t>
  </si>
  <si>
    <t>Germany</t>
  </si>
  <si>
    <t>France</t>
  </si>
  <si>
    <t>Isabella Beltramo</t>
  </si>
  <si>
    <t>Zoey Flesher</t>
  </si>
  <si>
    <t>Janne Tou</t>
  </si>
  <si>
    <t>Ron Kopas</t>
  </si>
  <si>
    <t>Sheri Carter</t>
  </si>
  <si>
    <t>Yasuyo Yumiya</t>
  </si>
  <si>
    <t>Evy Santermans</t>
  </si>
  <si>
    <t>Àngel Escuin</t>
  </si>
  <si>
    <t>Rebeca Lelaizant</t>
  </si>
  <si>
    <t>SWED</t>
  </si>
  <si>
    <t>SCOT</t>
  </si>
  <si>
    <t>GERM</t>
  </si>
  <si>
    <t>FRAN</t>
  </si>
  <si>
    <t>CANA</t>
  </si>
  <si>
    <t>IREL</t>
  </si>
  <si>
    <t>AUST</t>
  </si>
  <si>
    <t>BELG</t>
  </si>
  <si>
    <t>ITAL</t>
  </si>
  <si>
    <t>JAPA</t>
  </si>
  <si>
    <t xml:space="preserve">THE </t>
  </si>
  <si>
    <t>SLOV</t>
  </si>
  <si>
    <t>ENGL</t>
  </si>
  <si>
    <t>NORW</t>
  </si>
  <si>
    <t>PRELIMINARY TALLY SHEET</t>
  </si>
  <si>
    <t>PRELIMINARY SUMMARY SHEET</t>
  </si>
  <si>
    <t>PRELIMINARY RECAP</t>
  </si>
  <si>
    <t>FINAL TALLY SHEET</t>
  </si>
  <si>
    <t>FINAL SUMMARY SHEET</t>
  </si>
  <si>
    <t>FINAL RECAP</t>
  </si>
  <si>
    <t>FINAL</t>
  </si>
  <si>
    <t>PRELIMINARY</t>
  </si>
  <si>
    <t>NAME</t>
  </si>
  <si>
    <t>COUNTRY</t>
  </si>
  <si>
    <t>EVENT</t>
  </si>
  <si>
    <t>SEMI-FINAL PLACE</t>
  </si>
  <si>
    <t>FINAL PLACE</t>
  </si>
</sst>
</file>

<file path=xl/styles.xml><?xml version="1.0" encoding="utf-8"?>
<styleSheet xmlns="http://schemas.openxmlformats.org/spreadsheetml/2006/main">
  <numFmts count="28">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0"/>
    <numFmt numFmtId="174" formatCode="#.####"/>
    <numFmt numFmtId="175" formatCode="0.0000"/>
    <numFmt numFmtId="176" formatCode="\ "/>
    <numFmt numFmtId="177" formatCode="00000"/>
    <numFmt numFmtId="178" formatCode="0."/>
    <numFmt numFmtId="179" formatCode="0.00;[Red]0.00"/>
    <numFmt numFmtId="180" formatCode="&quot;Ja&quot;;&quot;Ja&quot;;&quot;Nei&quot;"/>
    <numFmt numFmtId="181" formatCode="&quot;Sann&quot;;&quot;Sann&quot;;&quot;Usann&quot;"/>
    <numFmt numFmtId="182" formatCode="&quot;På&quot;;&quot;På&quot;;&quot;Av&quot;"/>
    <numFmt numFmtId="183" formatCode="[$€-2]\ ###,000_);[Red]\([$€-2]\ ###,000\)"/>
  </numFmts>
  <fonts count="97">
    <font>
      <sz val="10"/>
      <name val="Arial"/>
      <family val="0"/>
    </font>
    <font>
      <sz val="12"/>
      <name val="Tms Rmn"/>
      <family val="0"/>
    </font>
    <font>
      <b/>
      <sz val="18"/>
      <name val="Arial"/>
      <family val="2"/>
    </font>
    <font>
      <sz val="14"/>
      <name val="Arial"/>
      <family val="2"/>
    </font>
    <font>
      <b/>
      <sz val="12"/>
      <name val="Arial"/>
      <family val="2"/>
    </font>
    <font>
      <b/>
      <u val="single"/>
      <sz val="18"/>
      <name val="Arial"/>
      <family val="2"/>
    </font>
    <font>
      <sz val="12"/>
      <name val="Arial"/>
      <family val="2"/>
    </font>
    <font>
      <b/>
      <u val="single"/>
      <sz val="14"/>
      <name val="Arial"/>
      <family val="2"/>
    </font>
    <font>
      <b/>
      <sz val="14"/>
      <name val="Arial"/>
      <family val="2"/>
    </font>
    <font>
      <sz val="14"/>
      <color indexed="9"/>
      <name val="Arial"/>
      <family val="2"/>
    </font>
    <font>
      <b/>
      <sz val="14"/>
      <name val="Arial Black"/>
      <family val="2"/>
    </font>
    <font>
      <b/>
      <sz val="12"/>
      <name val="Arial Black"/>
      <family val="2"/>
    </font>
    <font>
      <sz val="10"/>
      <name val="Arial Narrow"/>
      <family val="2"/>
    </font>
    <font>
      <sz val="8"/>
      <name val="Arial Narrow"/>
      <family val="2"/>
    </font>
    <font>
      <sz val="10"/>
      <color indexed="9"/>
      <name val="Arial Narrow"/>
      <family val="2"/>
    </font>
    <font>
      <b/>
      <sz val="10"/>
      <name val="Arial Narrow"/>
      <family val="2"/>
    </font>
    <font>
      <b/>
      <sz val="8"/>
      <name val="Arial Narrow"/>
      <family val="2"/>
    </font>
    <font>
      <b/>
      <sz val="12"/>
      <name val="Arial Narrow"/>
      <family val="2"/>
    </font>
    <font>
      <b/>
      <sz val="9"/>
      <name val="Arial Narrow"/>
      <family val="2"/>
    </font>
    <font>
      <b/>
      <sz val="7"/>
      <name val="Arial Narrow"/>
      <family val="2"/>
    </font>
    <font>
      <sz val="7"/>
      <name val="Arial Narrow"/>
      <family val="2"/>
    </font>
    <font>
      <u val="single"/>
      <sz val="7"/>
      <name val="Arial Narrow"/>
      <family val="2"/>
    </font>
    <font>
      <sz val="7"/>
      <name val="Arial"/>
      <family val="0"/>
    </font>
    <font>
      <sz val="8"/>
      <name val="Arial"/>
      <family val="0"/>
    </font>
    <font>
      <sz val="18"/>
      <name val="Arial"/>
      <family val="2"/>
    </font>
    <font>
      <b/>
      <sz val="16"/>
      <name val="Arial"/>
      <family val="2"/>
    </font>
    <font>
      <b/>
      <sz val="16"/>
      <color indexed="8"/>
      <name val="Arial"/>
      <family val="2"/>
    </font>
    <font>
      <b/>
      <sz val="10"/>
      <color indexed="8"/>
      <name val="Arial"/>
      <family val="2"/>
    </font>
    <font>
      <b/>
      <sz val="10"/>
      <name val="Arial"/>
      <family val="0"/>
    </font>
    <font>
      <b/>
      <sz val="14"/>
      <name val="AvantGarde Md BT"/>
      <family val="2"/>
    </font>
    <font>
      <sz val="14"/>
      <name val="AvantGarde Bk BT"/>
      <family val="2"/>
    </font>
    <font>
      <sz val="10"/>
      <name val="AvantGarde Bk BT"/>
      <family val="2"/>
    </font>
    <font>
      <sz val="10"/>
      <color indexed="9"/>
      <name val="AvantGarde Bk BT"/>
      <family val="2"/>
    </font>
    <font>
      <b/>
      <sz val="10"/>
      <name val="AvantGarde Bk BT"/>
      <family val="2"/>
    </font>
    <font>
      <b/>
      <sz val="14"/>
      <name val="AvantGarde Bk BT"/>
      <family val="2"/>
    </font>
    <font>
      <b/>
      <sz val="12"/>
      <name val="AvantGarde Bk BT"/>
      <family val="2"/>
    </font>
    <font>
      <b/>
      <sz val="9"/>
      <name val="AvantGarde Bk BT"/>
      <family val="2"/>
    </font>
    <font>
      <sz val="8"/>
      <name val="AvantGarde Bk BT"/>
      <family val="2"/>
    </font>
    <font>
      <sz val="5"/>
      <name val="AvantGarde Bk BT"/>
      <family val="2"/>
    </font>
    <font>
      <sz val="9"/>
      <name val="AvantGarde Bk BT"/>
      <family val="2"/>
    </font>
    <font>
      <b/>
      <sz val="11"/>
      <name val="AvantGarde Bk BT"/>
      <family val="2"/>
    </font>
    <font>
      <b/>
      <i/>
      <sz val="10"/>
      <name val="Arial"/>
      <family val="2"/>
    </font>
    <font>
      <u val="single"/>
      <sz val="12"/>
      <name val="Arial"/>
      <family val="2"/>
    </font>
    <font>
      <sz val="12"/>
      <color indexed="9"/>
      <name val="Arial"/>
      <family val="2"/>
    </font>
    <font>
      <u val="single"/>
      <sz val="14"/>
      <name val="Arial"/>
      <family val="2"/>
    </font>
    <font>
      <b/>
      <sz val="14"/>
      <color indexed="9"/>
      <name val="Arial"/>
      <family val="2"/>
    </font>
    <font>
      <u val="single"/>
      <sz val="18"/>
      <name val="Arial"/>
      <family val="2"/>
    </font>
    <font>
      <b/>
      <sz val="20"/>
      <name val="Arial"/>
      <family val="2"/>
    </font>
    <font>
      <u val="single"/>
      <sz val="10"/>
      <color indexed="36"/>
      <name val="Arial"/>
      <family val="0"/>
    </font>
    <font>
      <u val="single"/>
      <sz val="10"/>
      <color indexed="12"/>
      <name val="Arial"/>
      <family val="0"/>
    </font>
    <font>
      <sz val="8"/>
      <name val="Tahoma"/>
      <family val="0"/>
    </font>
    <font>
      <sz val="10"/>
      <color indexed="9"/>
      <name val="Arial"/>
      <family val="2"/>
    </font>
    <font>
      <b/>
      <sz val="11"/>
      <name val="Arial"/>
      <family val="2"/>
    </font>
    <font>
      <sz val="11"/>
      <name val="Arial"/>
      <family val="2"/>
    </font>
    <font>
      <i/>
      <sz val="11"/>
      <name val="Arial"/>
      <family val="2"/>
    </font>
    <font>
      <i/>
      <sz val="8"/>
      <name val="Arial"/>
      <family val="2"/>
    </font>
    <font>
      <b/>
      <i/>
      <sz val="14"/>
      <name val="Arial"/>
      <family val="2"/>
    </font>
    <font>
      <b/>
      <u val="single"/>
      <sz val="12"/>
      <name val="Arial"/>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8"/>
      <name val="Calibri"/>
      <family val="2"/>
    </font>
    <font>
      <b/>
      <sz val="11"/>
      <color indexed="63"/>
      <name val="Calibri"/>
      <family val="2"/>
    </font>
    <font>
      <sz val="11"/>
      <color indexed="10"/>
      <name val="Calibri"/>
      <family val="2"/>
    </font>
    <font>
      <sz val="14"/>
      <color indexed="8"/>
      <name val="Arial"/>
      <family val="2"/>
    </font>
    <font>
      <b/>
      <i/>
      <sz val="12"/>
      <name val="Arial"/>
      <family val="2"/>
    </font>
    <font>
      <b/>
      <i/>
      <u val="single"/>
      <sz val="10"/>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sz val="14"/>
      <color rgb="FF00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mediu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color indexed="63"/>
      </top>
      <bottom style="medium"/>
    </border>
    <border>
      <left style="medium"/>
      <right style="medium"/>
      <top>
        <color indexed="63"/>
      </top>
      <bottom style="mediu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ouble"/>
    </border>
    <border>
      <left style="medium"/>
      <right style="medium"/>
      <top style="medium"/>
      <bottom style="medium"/>
    </border>
    <border diagonalUp="1" diagonalDown="1">
      <left style="medium"/>
      <right style="medium"/>
      <top style="medium"/>
      <bottom>
        <color indexed="63"/>
      </bottom>
      <diagonal style="medium"/>
    </border>
    <border>
      <left style="medium"/>
      <right style="medium"/>
      <top style="medium"/>
      <bottom>
        <color indexed="63"/>
      </bottom>
    </border>
    <border diagonalUp="1" diagonalDown="1">
      <left style="medium"/>
      <right style="medium"/>
      <top>
        <color indexed="63"/>
      </top>
      <bottom style="medium"/>
      <diagonal style="medium"/>
    </border>
    <border>
      <left style="medium"/>
      <right style="medium"/>
      <top>
        <color indexed="63"/>
      </top>
      <bottom>
        <color indexed="63"/>
      </bottom>
    </border>
    <border>
      <left style="medium"/>
      <right style="medium"/>
      <top style="thin"/>
      <bottom style="thin"/>
    </border>
    <border>
      <left>
        <color indexed="63"/>
      </left>
      <right style="medium"/>
      <top style="thin"/>
      <bottom style="thin"/>
    </border>
    <border>
      <left style="medium"/>
      <right>
        <color indexed="63"/>
      </right>
      <top>
        <color indexed="63"/>
      </top>
      <bottom style="double"/>
    </border>
    <border>
      <left>
        <color indexed="63"/>
      </left>
      <right style="medium"/>
      <top>
        <color indexed="63"/>
      </top>
      <bottom style="double"/>
    </border>
    <border>
      <left style="medium"/>
      <right style="medium"/>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rgb="FFD0D7E5"/>
      </left>
      <right style="thin">
        <color rgb="FFD0D7E5"/>
      </right>
      <top style="thin">
        <color rgb="FFD0D7E5"/>
      </top>
      <bottom style="thin">
        <color rgb="FFD0D7E5"/>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48" fillId="0" borderId="0" applyNumberFormat="0" applyFill="0" applyBorder="0" applyAlignment="0" applyProtection="0"/>
    <xf numFmtId="0" fontId="80" fillId="20" borderId="1" applyNumberFormat="0" applyAlignment="0" applyProtection="0"/>
    <xf numFmtId="0" fontId="81" fillId="21" borderId="0" applyNumberFormat="0" applyBorder="0" applyAlignment="0" applyProtection="0"/>
    <xf numFmtId="0" fontId="82" fillId="0" borderId="0" applyNumberFormat="0" applyFill="0" applyBorder="0" applyAlignment="0" applyProtection="0"/>
    <xf numFmtId="0" fontId="83" fillId="22" borderId="0" applyNumberFormat="0" applyBorder="0" applyAlignment="0" applyProtection="0"/>
    <xf numFmtId="0" fontId="49" fillId="0" borderId="0" applyNumberFormat="0" applyFill="0" applyBorder="0" applyAlignment="0" applyProtection="0"/>
    <xf numFmtId="0" fontId="84" fillId="23" borderId="1" applyNumberFormat="0" applyAlignment="0" applyProtection="0"/>
    <xf numFmtId="0" fontId="85" fillId="0" borderId="2" applyNumberFormat="0" applyFill="0" applyAlignment="0" applyProtection="0"/>
    <xf numFmtId="0" fontId="86" fillId="24" borderId="3" applyNumberFormat="0" applyAlignment="0" applyProtection="0"/>
    <xf numFmtId="0" fontId="0" fillId="25" borderId="4" applyNumberFormat="0" applyFont="0" applyAlignment="0" applyProtection="0"/>
    <xf numFmtId="0" fontId="0" fillId="0" borderId="0">
      <alignment/>
      <protection/>
    </xf>
    <xf numFmtId="0" fontId="0" fillId="0" borderId="0">
      <alignment/>
      <protection/>
    </xf>
    <xf numFmtId="0" fontId="1" fillId="0" borderId="0">
      <alignment/>
      <protection locked="0"/>
    </xf>
    <xf numFmtId="0" fontId="0" fillId="0" borderId="0">
      <alignment/>
      <protection/>
    </xf>
    <xf numFmtId="0" fontId="0" fillId="0" borderId="0">
      <alignment/>
      <protection/>
    </xf>
    <xf numFmtId="0" fontId="1" fillId="0" borderId="0">
      <alignment/>
      <protection locked="0"/>
    </xf>
    <xf numFmtId="0" fontId="0" fillId="0" borderId="0">
      <alignment/>
      <protection/>
    </xf>
    <xf numFmtId="0" fontId="87" fillId="26" borderId="0" applyNumberFormat="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8"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93" fillId="20" borderId="9" applyNumberFormat="0" applyAlignment="0" applyProtection="0"/>
    <xf numFmtId="0" fontId="79" fillId="27" borderId="0" applyNumberFormat="0" applyBorder="0" applyAlignment="0" applyProtection="0"/>
    <xf numFmtId="0" fontId="79" fillId="28" borderId="0" applyNumberFormat="0" applyBorder="0" applyAlignment="0" applyProtection="0"/>
    <xf numFmtId="0" fontId="79" fillId="29" borderId="0" applyNumberFormat="0" applyBorder="0" applyAlignment="0" applyProtection="0"/>
    <xf numFmtId="0" fontId="79" fillId="30" borderId="0" applyNumberFormat="0" applyBorder="0" applyAlignment="0" applyProtection="0"/>
    <xf numFmtId="0" fontId="79" fillId="31" borderId="0" applyNumberFormat="0" applyBorder="0" applyAlignment="0" applyProtection="0"/>
    <xf numFmtId="0" fontId="79"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4" fillId="0" borderId="0" applyNumberFormat="0" applyFill="0" applyBorder="0" applyAlignment="0" applyProtection="0"/>
  </cellStyleXfs>
  <cellXfs count="532">
    <xf numFmtId="0" fontId="0" fillId="0" borderId="0" xfId="0" applyAlignment="1">
      <alignment/>
    </xf>
    <xf numFmtId="0" fontId="0" fillId="0" borderId="0" xfId="45" applyFont="1" applyProtection="1">
      <alignment/>
      <protection/>
    </xf>
    <xf numFmtId="0" fontId="2" fillId="0" borderId="0" xfId="45" applyFont="1" applyAlignment="1" applyProtection="1">
      <alignment horizontal="centerContinuous"/>
      <protection/>
    </xf>
    <xf numFmtId="0" fontId="3" fillId="0" borderId="0" xfId="45" applyFont="1" applyAlignment="1" applyProtection="1">
      <alignment horizontal="centerContinuous"/>
      <protection/>
    </xf>
    <xf numFmtId="0" fontId="0" fillId="0" borderId="0" xfId="45" applyFont="1" applyAlignment="1" applyProtection="1">
      <alignment horizontal="centerContinuous"/>
      <protection/>
    </xf>
    <xf numFmtId="0" fontId="4" fillId="0" borderId="0" xfId="45" applyFont="1" applyAlignment="1" applyProtection="1">
      <alignment horizontal="right"/>
      <protection/>
    </xf>
    <xf numFmtId="0" fontId="3" fillId="0" borderId="0" xfId="45" applyFont="1" applyProtection="1">
      <alignment/>
      <protection locked="0"/>
    </xf>
    <xf numFmtId="0" fontId="2" fillId="0" borderId="0" xfId="45" applyFont="1" applyAlignment="1" applyProtection="1">
      <alignment horizontal="right"/>
      <protection/>
    </xf>
    <xf numFmtId="0" fontId="2" fillId="0" borderId="0" xfId="45" applyFont="1" applyProtection="1">
      <alignment/>
      <protection locked="0"/>
    </xf>
    <xf numFmtId="0" fontId="4" fillId="0" borderId="0" xfId="45" applyFont="1" applyAlignment="1" applyProtection="1">
      <alignment horizontal="right" wrapText="1"/>
      <protection/>
    </xf>
    <xf numFmtId="0" fontId="3" fillId="0" borderId="0" xfId="45" applyFont="1" applyProtection="1">
      <alignment/>
      <protection/>
    </xf>
    <xf numFmtId="0" fontId="0" fillId="0" borderId="10" xfId="45" applyFont="1" applyBorder="1" applyProtection="1">
      <alignment/>
      <protection/>
    </xf>
    <xf numFmtId="0" fontId="0" fillId="0" borderId="10" xfId="45" applyFont="1" applyBorder="1" applyAlignment="1" applyProtection="1">
      <alignment horizontal="right"/>
      <protection/>
    </xf>
    <xf numFmtId="0" fontId="3" fillId="0" borderId="10" xfId="45" applyFont="1" applyBorder="1" applyProtection="1">
      <alignment/>
      <protection/>
    </xf>
    <xf numFmtId="0" fontId="0" fillId="0" borderId="0" xfId="45" applyFont="1" applyBorder="1" applyProtection="1">
      <alignment/>
      <protection/>
    </xf>
    <xf numFmtId="0" fontId="0" fillId="0" borderId="0" xfId="45" applyFont="1" applyBorder="1" applyAlignment="1" applyProtection="1">
      <alignment horizontal="right"/>
      <protection/>
    </xf>
    <xf numFmtId="0" fontId="3" fillId="0" borderId="0" xfId="45" applyFont="1" applyBorder="1" applyProtection="1">
      <alignment/>
      <protection/>
    </xf>
    <xf numFmtId="0" fontId="5" fillId="0" borderId="0" xfId="45" applyFont="1" applyAlignment="1" applyProtection="1">
      <alignment horizontal="right"/>
      <protection/>
    </xf>
    <xf numFmtId="172" fontId="6" fillId="0" borderId="10" xfId="45" applyNumberFormat="1" applyFont="1" applyBorder="1" applyProtection="1">
      <alignment/>
      <protection/>
    </xf>
    <xf numFmtId="0" fontId="7" fillId="0" borderId="0" xfId="45" applyFont="1" applyAlignment="1" applyProtection="1">
      <alignment horizontal="right"/>
      <protection/>
    </xf>
    <xf numFmtId="0" fontId="6" fillId="0" borderId="0" xfId="45" applyFont="1" applyProtection="1">
      <alignment/>
      <protection/>
    </xf>
    <xf numFmtId="0" fontId="6" fillId="0" borderId="0" xfId="45" applyFont="1" applyAlignment="1" applyProtection="1">
      <alignment horizontal="right"/>
      <protection/>
    </xf>
    <xf numFmtId="0" fontId="6" fillId="0" borderId="0" xfId="45" applyFont="1" applyAlignment="1" applyProtection="1">
      <alignment horizontal="left"/>
      <protection/>
    </xf>
    <xf numFmtId="172" fontId="6" fillId="0" borderId="0" xfId="45" applyNumberFormat="1" applyFont="1" applyAlignment="1" applyProtection="1" quotePrefix="1">
      <alignment horizontal="left"/>
      <protection/>
    </xf>
    <xf numFmtId="0" fontId="0" fillId="0" borderId="0" xfId="45" applyFont="1" applyAlignment="1" applyProtection="1">
      <alignment horizontal="right"/>
      <protection/>
    </xf>
    <xf numFmtId="172" fontId="8" fillId="0" borderId="0" xfId="45" applyNumberFormat="1" applyFont="1" applyProtection="1">
      <alignment/>
      <protection/>
    </xf>
    <xf numFmtId="0" fontId="6" fillId="0" borderId="0" xfId="45" applyFont="1">
      <alignment/>
      <protection locked="0"/>
    </xf>
    <xf numFmtId="1" fontId="9" fillId="0" borderId="0" xfId="45" applyNumberFormat="1" applyFont="1" applyProtection="1">
      <alignment/>
      <protection/>
    </xf>
    <xf numFmtId="0" fontId="3" fillId="0" borderId="0" xfId="45" applyFont="1" applyAlignment="1" applyProtection="1">
      <alignment horizontal="center"/>
      <protection/>
    </xf>
    <xf numFmtId="172" fontId="3" fillId="0" borderId="0" xfId="45" applyNumberFormat="1" applyFont="1" applyProtection="1">
      <alignment/>
      <protection/>
    </xf>
    <xf numFmtId="172" fontId="8" fillId="0" borderId="0" xfId="45" applyNumberFormat="1" applyFont="1" applyAlignment="1" applyProtection="1">
      <alignment horizontal="left"/>
      <protection/>
    </xf>
    <xf numFmtId="172" fontId="8" fillId="0" borderId="0" xfId="45" applyNumberFormat="1" applyFont="1" applyAlignment="1" applyProtection="1">
      <alignment horizontal="centerContinuous"/>
      <protection/>
    </xf>
    <xf numFmtId="172" fontId="2" fillId="0" borderId="0" xfId="45" applyNumberFormat="1" applyFont="1" applyAlignment="1" applyProtection="1">
      <alignment horizontal="centerContinuous"/>
      <protection/>
    </xf>
    <xf numFmtId="172" fontId="3" fillId="0" borderId="0" xfId="45" applyNumberFormat="1" applyFont="1" applyAlignment="1" applyProtection="1">
      <alignment horizontal="centerContinuous"/>
      <protection/>
    </xf>
    <xf numFmtId="0" fontId="3" fillId="0" borderId="0" xfId="45" applyFont="1" applyAlignment="1" applyProtection="1">
      <alignment horizontal="centerContinuous"/>
      <protection locked="0"/>
    </xf>
    <xf numFmtId="0" fontId="3" fillId="0" borderId="0" xfId="45" applyFont="1" applyAlignment="1" applyProtection="1">
      <alignment horizontal="center"/>
      <protection locked="0"/>
    </xf>
    <xf numFmtId="0" fontId="7" fillId="0" borderId="0" xfId="45" applyFont="1" applyAlignment="1" applyProtection="1">
      <alignment horizontal="left" wrapText="1"/>
      <protection/>
    </xf>
    <xf numFmtId="172" fontId="7" fillId="0" borderId="0" xfId="45" applyNumberFormat="1" applyFont="1" applyProtection="1">
      <alignment/>
      <protection/>
    </xf>
    <xf numFmtId="0" fontId="7" fillId="0" borderId="0" xfId="45" applyFont="1" applyProtection="1">
      <alignment/>
      <protection/>
    </xf>
    <xf numFmtId="1" fontId="3" fillId="0" borderId="0" xfId="45" applyNumberFormat="1" applyFont="1" applyAlignment="1" applyProtection="1">
      <alignment horizontal="center"/>
      <protection/>
    </xf>
    <xf numFmtId="0" fontId="8" fillId="0" borderId="0" xfId="45" applyFont="1">
      <alignment/>
      <protection locked="0"/>
    </xf>
    <xf numFmtId="0" fontId="6" fillId="0" borderId="0" xfId="45" applyFont="1" applyAlignment="1">
      <alignment horizontal="center"/>
      <protection locked="0"/>
    </xf>
    <xf numFmtId="176" fontId="6" fillId="0" borderId="0" xfId="45" applyNumberFormat="1" applyFont="1">
      <alignment/>
      <protection locked="0"/>
    </xf>
    <xf numFmtId="175" fontId="6" fillId="0" borderId="0" xfId="45" applyNumberFormat="1" applyFont="1">
      <alignment/>
      <protection locked="0"/>
    </xf>
    <xf numFmtId="0" fontId="8" fillId="0" borderId="0" xfId="45" applyFont="1" applyAlignment="1">
      <alignment horizontal="centerContinuous"/>
      <protection locked="0"/>
    </xf>
    <xf numFmtId="0" fontId="6" fillId="0" borderId="0" xfId="45" applyFont="1" applyAlignment="1">
      <alignment horizontal="centerContinuous"/>
      <protection locked="0"/>
    </xf>
    <xf numFmtId="176" fontId="6" fillId="0" borderId="0" xfId="45" applyNumberFormat="1" applyFont="1" applyAlignment="1">
      <alignment horizontal="centerContinuous"/>
      <protection locked="0"/>
    </xf>
    <xf numFmtId="175" fontId="6" fillId="0" borderId="0" xfId="45" applyNumberFormat="1" applyFont="1" applyAlignment="1">
      <alignment horizontal="centerContinuous"/>
      <protection locked="0"/>
    </xf>
    <xf numFmtId="0" fontId="4" fillId="0" borderId="0" xfId="45" applyFont="1" applyAlignment="1">
      <alignment horizontal="center" wrapText="1"/>
      <protection locked="0"/>
    </xf>
    <xf numFmtId="0" fontId="4" fillId="0" borderId="0" xfId="45" applyFont="1" applyAlignment="1">
      <alignment horizontal="center"/>
      <protection locked="0"/>
    </xf>
    <xf numFmtId="0" fontId="26" fillId="0" borderId="11" xfId="47" applyFont="1" applyFill="1" applyBorder="1" applyAlignment="1">
      <alignment horizontal="centerContinuous" vertical="center"/>
      <protection/>
    </xf>
    <xf numFmtId="0" fontId="26" fillId="0" borderId="12" xfId="47" applyFont="1" applyFill="1" applyBorder="1" applyAlignment="1">
      <alignment horizontal="centerContinuous" vertical="center"/>
      <protection/>
    </xf>
    <xf numFmtId="0" fontId="26" fillId="0" borderId="13" xfId="47" applyFont="1" applyFill="1" applyBorder="1" applyAlignment="1">
      <alignment horizontal="centerContinuous" vertical="center"/>
      <protection/>
    </xf>
    <xf numFmtId="0" fontId="0" fillId="0" borderId="0" xfId="47" applyFill="1">
      <alignment/>
      <protection/>
    </xf>
    <xf numFmtId="0" fontId="27" fillId="0" borderId="0" xfId="47" applyFont="1" applyFill="1" applyBorder="1" applyAlignment="1">
      <alignment vertical="center"/>
      <protection/>
    </xf>
    <xf numFmtId="0" fontId="26" fillId="0" borderId="0" xfId="47" applyFont="1" applyFill="1" applyBorder="1" applyAlignment="1">
      <alignment vertical="center"/>
      <protection/>
    </xf>
    <xf numFmtId="0" fontId="26" fillId="0" borderId="0" xfId="47" applyFont="1" applyFill="1" applyBorder="1" applyAlignment="1">
      <alignment/>
      <protection/>
    </xf>
    <xf numFmtId="0" fontId="27" fillId="0" borderId="0" xfId="47" applyFont="1" applyFill="1" applyBorder="1">
      <alignment/>
      <protection/>
    </xf>
    <xf numFmtId="0" fontId="27" fillId="0" borderId="14" xfId="47" applyFont="1" applyFill="1" applyBorder="1">
      <alignment/>
      <protection/>
    </xf>
    <xf numFmtId="0" fontId="0" fillId="0" borderId="0" xfId="47">
      <alignment/>
      <protection/>
    </xf>
    <xf numFmtId="0" fontId="28" fillId="0" borderId="0" xfId="47" applyFont="1" applyBorder="1">
      <alignment/>
      <protection/>
    </xf>
    <xf numFmtId="0" fontId="28" fillId="0" borderId="14" xfId="47" applyFont="1" applyBorder="1">
      <alignment/>
      <protection/>
    </xf>
    <xf numFmtId="17" fontId="28" fillId="0" borderId="0" xfId="47" applyNumberFormat="1" applyFont="1" applyBorder="1" applyAlignment="1">
      <alignment horizontal="left"/>
      <protection/>
    </xf>
    <xf numFmtId="0" fontId="0" fillId="0" borderId="0" xfId="47" applyBorder="1">
      <alignment/>
      <protection/>
    </xf>
    <xf numFmtId="0" fontId="0" fillId="0" borderId="14" xfId="47" applyBorder="1">
      <alignment/>
      <protection/>
    </xf>
    <xf numFmtId="0" fontId="0" fillId="0" borderId="10" xfId="47" applyBorder="1">
      <alignment/>
      <protection/>
    </xf>
    <xf numFmtId="0" fontId="0" fillId="0" borderId="15" xfId="47" applyBorder="1">
      <alignment/>
      <protection/>
    </xf>
    <xf numFmtId="0" fontId="28" fillId="0" borderId="16" xfId="47" applyFont="1" applyBorder="1" applyAlignment="1">
      <alignment horizontal="center"/>
      <protection/>
    </xf>
    <xf numFmtId="0" fontId="28" fillId="0" borderId="16" xfId="47" applyFont="1" applyBorder="1" applyAlignment="1">
      <alignment horizontal="center" wrapText="1"/>
      <protection/>
    </xf>
    <xf numFmtId="0" fontId="28" fillId="0" borderId="14" xfId="47" applyFont="1" applyBorder="1" applyAlignment="1">
      <alignment horizontal="center" wrapText="1"/>
      <protection/>
    </xf>
    <xf numFmtId="0" fontId="0" fillId="0" borderId="16" xfId="47" applyBorder="1" applyAlignment="1">
      <alignment horizontal="center"/>
      <protection/>
    </xf>
    <xf numFmtId="0" fontId="0" fillId="0" borderId="16" xfId="47" applyBorder="1">
      <alignment/>
      <protection/>
    </xf>
    <xf numFmtId="0" fontId="0" fillId="0" borderId="13" xfId="47" applyBorder="1">
      <alignment/>
      <protection/>
    </xf>
    <xf numFmtId="1" fontId="8" fillId="0" borderId="0" xfId="45" applyNumberFormat="1" applyFont="1" applyProtection="1">
      <alignment/>
      <protection/>
    </xf>
    <xf numFmtId="0" fontId="6" fillId="0" borderId="0" xfId="45" applyFont="1" applyBorder="1" applyProtection="1">
      <alignment/>
      <protection/>
    </xf>
    <xf numFmtId="173" fontId="0" fillId="0" borderId="0" xfId="45" applyNumberFormat="1" applyFont="1" applyBorder="1" applyProtection="1">
      <alignment/>
      <protection/>
    </xf>
    <xf numFmtId="0" fontId="25" fillId="0" borderId="0" xfId="45" applyFont="1" applyAlignment="1" applyProtection="1">
      <alignment horizontal="centerContinuous"/>
      <protection/>
    </xf>
    <xf numFmtId="0" fontId="6" fillId="0" borderId="17" xfId="45" applyFont="1" applyBorder="1" applyProtection="1">
      <alignment/>
      <protection/>
    </xf>
    <xf numFmtId="0" fontId="6" fillId="0" borderId="11" xfId="45" applyFont="1" applyBorder="1" applyProtection="1">
      <alignment/>
      <protection/>
    </xf>
    <xf numFmtId="0" fontId="6" fillId="0" borderId="11" xfId="45" applyFont="1" applyBorder="1" applyAlignment="1" applyProtection="1">
      <alignment horizontal="left"/>
      <protection/>
    </xf>
    <xf numFmtId="0" fontId="6" fillId="0" borderId="12" xfId="45" applyFont="1" applyBorder="1" applyProtection="1">
      <alignment/>
      <protection/>
    </xf>
    <xf numFmtId="173" fontId="6" fillId="0" borderId="16" xfId="45" applyNumberFormat="1" applyFont="1" applyBorder="1" applyAlignment="1" applyProtection="1">
      <alignment horizontal="center"/>
      <protection/>
    </xf>
    <xf numFmtId="173" fontId="6" fillId="0" borderId="16" xfId="45" applyNumberFormat="1" applyFont="1" applyBorder="1" applyAlignment="1" applyProtection="1">
      <alignment horizontal="center" wrapText="1"/>
      <protection/>
    </xf>
    <xf numFmtId="0" fontId="6" fillId="0" borderId="16" xfId="45" applyFont="1" applyBorder="1" applyProtection="1">
      <alignment/>
      <protection locked="0"/>
    </xf>
    <xf numFmtId="0" fontId="0" fillId="0" borderId="11" xfId="45" applyFont="1" applyBorder="1" applyProtection="1">
      <alignment/>
      <protection locked="0"/>
    </xf>
    <xf numFmtId="2" fontId="0" fillId="0" borderId="16" xfId="45" applyNumberFormat="1" applyFont="1" applyBorder="1" applyAlignment="1" applyProtection="1">
      <alignment horizontal="center"/>
      <protection/>
    </xf>
    <xf numFmtId="0" fontId="6" fillId="0" borderId="18" xfId="45" applyFont="1" applyBorder="1" applyProtection="1">
      <alignment/>
      <protection/>
    </xf>
    <xf numFmtId="2" fontId="0" fillId="0" borderId="16" xfId="45" applyNumberFormat="1" applyFont="1" applyBorder="1" applyProtection="1">
      <alignment/>
      <protection/>
    </xf>
    <xf numFmtId="0" fontId="25" fillId="0" borderId="0" xfId="44" applyFont="1" applyAlignment="1">
      <alignment horizontal="centerContinuous"/>
      <protection/>
    </xf>
    <xf numFmtId="0" fontId="0" fillId="0" borderId="0" xfId="44" applyFont="1" applyAlignment="1">
      <alignment horizontal="centerContinuous"/>
      <protection/>
    </xf>
    <xf numFmtId="0" fontId="0" fillId="0" borderId="0" xfId="44" applyFont="1">
      <alignment/>
      <protection/>
    </xf>
    <xf numFmtId="0" fontId="4" fillId="0" borderId="0" xfId="44" applyFont="1">
      <alignment/>
      <protection/>
    </xf>
    <xf numFmtId="0" fontId="4" fillId="0" borderId="0" xfId="44" applyFont="1" applyAlignment="1">
      <alignment horizontal="right"/>
      <protection/>
    </xf>
    <xf numFmtId="0" fontId="4" fillId="0" borderId="0" xfId="45" applyFont="1">
      <alignment/>
      <protection locked="0"/>
    </xf>
    <xf numFmtId="0" fontId="0" fillId="0" borderId="0" xfId="44" applyFont="1" applyAlignment="1">
      <alignment horizontal="center"/>
      <protection/>
    </xf>
    <xf numFmtId="0" fontId="0" fillId="0" borderId="0" xfId="44" applyFont="1" applyAlignment="1">
      <alignment horizontal="center" wrapText="1"/>
      <protection/>
    </xf>
    <xf numFmtId="0" fontId="0" fillId="0" borderId="19" xfId="44" applyFont="1" applyBorder="1">
      <alignment/>
      <protection/>
    </xf>
    <xf numFmtId="0" fontId="41" fillId="0" borderId="0" xfId="44" applyFont="1" applyBorder="1" applyAlignment="1">
      <alignment horizontal="center"/>
      <protection/>
    </xf>
    <xf numFmtId="0" fontId="0" fillId="0" borderId="0" xfId="44" applyFont="1" applyBorder="1">
      <alignment/>
      <protection/>
    </xf>
    <xf numFmtId="0" fontId="0" fillId="0" borderId="20" xfId="44" applyFont="1" applyBorder="1">
      <alignment/>
      <protection/>
    </xf>
    <xf numFmtId="0" fontId="28" fillId="0" borderId="16" xfId="44" applyFont="1" applyBorder="1" applyAlignment="1">
      <alignment horizontal="center" wrapText="1"/>
      <protection/>
    </xf>
    <xf numFmtId="0" fontId="28" fillId="0" borderId="11" xfId="44" applyFont="1" applyBorder="1" applyAlignment="1">
      <alignment horizontal="center" wrapText="1"/>
      <protection/>
    </xf>
    <xf numFmtId="0" fontId="28" fillId="0" borderId="13" xfId="44" applyFont="1" applyBorder="1" applyAlignment="1">
      <alignment horizontal="center" wrapText="1"/>
      <protection/>
    </xf>
    <xf numFmtId="0" fontId="28" fillId="0" borderId="11" xfId="44" applyFont="1" applyBorder="1" applyAlignment="1">
      <alignment horizontal="centerContinuous" wrapText="1"/>
      <protection/>
    </xf>
    <xf numFmtId="0" fontId="28" fillId="0" borderId="12" xfId="44" applyFont="1" applyBorder="1" applyAlignment="1">
      <alignment horizontal="centerContinuous"/>
      <protection/>
    </xf>
    <xf numFmtId="0" fontId="28" fillId="0" borderId="13" xfId="44" applyFont="1" applyBorder="1" applyAlignment="1">
      <alignment horizontal="centerContinuous"/>
      <protection/>
    </xf>
    <xf numFmtId="0" fontId="28" fillId="0" borderId="13" xfId="44" applyFont="1" applyBorder="1" applyAlignment="1">
      <alignment horizontal="centerContinuous" wrapText="1"/>
      <protection/>
    </xf>
    <xf numFmtId="0" fontId="28" fillId="0" borderId="12" xfId="44" applyFont="1" applyBorder="1" applyAlignment="1">
      <alignment horizontal="centerContinuous" wrapText="1"/>
      <protection/>
    </xf>
    <xf numFmtId="0" fontId="28" fillId="0" borderId="0" xfId="44" applyFont="1" applyAlignment="1">
      <alignment wrapText="1"/>
      <protection/>
    </xf>
    <xf numFmtId="0" fontId="4" fillId="0" borderId="16" xfId="44" applyFont="1" applyBorder="1" applyAlignment="1">
      <alignment horizontal="left"/>
      <protection/>
    </xf>
    <xf numFmtId="0" fontId="4" fillId="0" borderId="11" xfId="44" applyFont="1" applyBorder="1" applyAlignment="1">
      <alignment horizontal="left"/>
      <protection/>
    </xf>
    <xf numFmtId="0" fontId="0" fillId="0" borderId="13" xfId="44" applyFont="1" applyBorder="1" applyAlignment="1">
      <alignment horizontal="center"/>
      <protection/>
    </xf>
    <xf numFmtId="0" fontId="0" fillId="0" borderId="11" xfId="44" applyFont="1" applyBorder="1">
      <alignment/>
      <protection/>
    </xf>
    <xf numFmtId="0" fontId="0" fillId="0" borderId="12" xfId="44" applyFont="1" applyBorder="1">
      <alignment/>
      <protection/>
    </xf>
    <xf numFmtId="0" fontId="0" fillId="0" borderId="13" xfId="44" applyFont="1" applyBorder="1">
      <alignment/>
      <protection/>
    </xf>
    <xf numFmtId="0" fontId="6" fillId="0" borderId="19" xfId="45" applyFont="1" applyBorder="1" applyAlignment="1" applyProtection="1">
      <alignment horizontal="right"/>
      <protection/>
    </xf>
    <xf numFmtId="173" fontId="6" fillId="0" borderId="0" xfId="45" applyNumberFormat="1" applyFont="1" applyBorder="1" applyProtection="1">
      <alignment/>
      <protection/>
    </xf>
    <xf numFmtId="0" fontId="6" fillId="0" borderId="20" xfId="45" applyFont="1" applyBorder="1" applyProtection="1">
      <alignment/>
      <protection/>
    </xf>
    <xf numFmtId="173" fontId="2" fillId="0" borderId="19" xfId="45" applyNumberFormat="1" applyFont="1" applyBorder="1" applyAlignment="1" applyProtection="1">
      <alignment horizontal="centerContinuous"/>
      <protection/>
    </xf>
    <xf numFmtId="0" fontId="6" fillId="0" borderId="0" xfId="45" applyFont="1" applyBorder="1" applyAlignment="1" applyProtection="1">
      <alignment horizontal="centerContinuous"/>
      <protection/>
    </xf>
    <xf numFmtId="173" fontId="6" fillId="0" borderId="0" xfId="45" applyNumberFormat="1" applyFont="1" applyBorder="1" applyAlignment="1" applyProtection="1">
      <alignment horizontal="centerContinuous"/>
      <protection/>
    </xf>
    <xf numFmtId="0" fontId="6" fillId="0" borderId="20" xfId="45" applyFont="1" applyBorder="1" applyAlignment="1" applyProtection="1">
      <alignment horizontal="centerContinuous"/>
      <protection/>
    </xf>
    <xf numFmtId="0" fontId="6" fillId="0" borderId="21" xfId="45" applyFont="1" applyBorder="1" applyAlignment="1" applyProtection="1">
      <alignment horizontal="left" wrapText="1"/>
      <protection/>
    </xf>
    <xf numFmtId="0" fontId="6" fillId="0" borderId="12" xfId="45" applyFont="1" applyBorder="1" applyAlignment="1" applyProtection="1">
      <alignment wrapText="1"/>
      <protection/>
    </xf>
    <xf numFmtId="0" fontId="6" fillId="0" borderId="0" xfId="45" applyFont="1" applyAlignment="1" applyProtection="1">
      <alignment wrapText="1"/>
      <protection/>
    </xf>
    <xf numFmtId="0" fontId="6" fillId="0" borderId="21" xfId="45" applyFont="1" applyBorder="1" applyAlignment="1" applyProtection="1">
      <alignment horizontal="right"/>
      <protection/>
    </xf>
    <xf numFmtId="0" fontId="6" fillId="0" borderId="12" xfId="45" applyFont="1" applyBorder="1" applyAlignment="1" applyProtection="1">
      <alignment horizontal="right"/>
      <protection/>
    </xf>
    <xf numFmtId="0" fontId="6" fillId="0" borderId="0" xfId="45" applyNumberFormat="1" applyFont="1" applyProtection="1">
      <alignment/>
      <protection/>
    </xf>
    <xf numFmtId="0" fontId="6" fillId="0" borderId="0" xfId="45" applyFont="1" applyBorder="1" applyAlignment="1" applyProtection="1">
      <alignment horizontal="right"/>
      <protection/>
    </xf>
    <xf numFmtId="173" fontId="6" fillId="0" borderId="20" xfId="45" applyNumberFormat="1" applyFont="1" applyBorder="1" applyProtection="1">
      <alignment/>
      <protection/>
    </xf>
    <xf numFmtId="0" fontId="6" fillId="0" borderId="22" xfId="45" applyFont="1" applyBorder="1" applyAlignment="1" applyProtection="1">
      <alignment horizontal="right"/>
      <protection/>
    </xf>
    <xf numFmtId="173" fontId="6" fillId="0" borderId="17" xfId="45" applyNumberFormat="1" applyFont="1" applyBorder="1" applyProtection="1">
      <alignment/>
      <protection/>
    </xf>
    <xf numFmtId="0" fontId="6" fillId="0" borderId="23" xfId="45" applyFont="1" applyBorder="1" applyProtection="1">
      <alignment/>
      <protection/>
    </xf>
    <xf numFmtId="175" fontId="6" fillId="0" borderId="0" xfId="45" applyNumberFormat="1" applyFont="1" applyBorder="1" applyProtection="1">
      <alignment/>
      <protection/>
    </xf>
    <xf numFmtId="176" fontId="42" fillId="0" borderId="0" xfId="45" applyNumberFormat="1" applyFont="1" applyAlignment="1" applyProtection="1">
      <alignment horizontal="centerContinuous"/>
      <protection/>
    </xf>
    <xf numFmtId="2" fontId="6" fillId="0" borderId="0" xfId="45" applyNumberFormat="1" applyFont="1" applyAlignment="1">
      <alignment horizontal="centerContinuous"/>
      <protection locked="0"/>
    </xf>
    <xf numFmtId="1" fontId="43" fillId="0" borderId="0" xfId="45" applyNumberFormat="1" applyFont="1" applyAlignment="1">
      <alignment horizontal="centerContinuous"/>
      <protection locked="0"/>
    </xf>
    <xf numFmtId="0" fontId="42" fillId="0" borderId="0" xfId="45" applyFont="1">
      <alignment/>
      <protection locked="0"/>
    </xf>
    <xf numFmtId="176" fontId="6" fillId="0" borderId="0" xfId="45" applyNumberFormat="1" applyFont="1" applyAlignment="1" applyProtection="1">
      <alignment horizontal="centerContinuous"/>
      <protection/>
    </xf>
    <xf numFmtId="1" fontId="6" fillId="0" borderId="0" xfId="45" applyNumberFormat="1" applyFont="1" applyAlignment="1">
      <alignment horizontal="centerContinuous"/>
      <protection locked="0"/>
    </xf>
    <xf numFmtId="0" fontId="6" fillId="0" borderId="0" xfId="45" applyFont="1" applyAlignment="1" applyProtection="1">
      <alignment horizontal="centerContinuous"/>
      <protection/>
    </xf>
    <xf numFmtId="175" fontId="6" fillId="0" borderId="0" xfId="45" applyNumberFormat="1" applyFont="1" applyAlignment="1">
      <alignment horizontal="right"/>
      <protection locked="0"/>
    </xf>
    <xf numFmtId="2" fontId="6" fillId="0" borderId="0" xfId="45" applyNumberFormat="1" applyFont="1" applyAlignment="1">
      <alignment horizontal="right"/>
      <protection locked="0"/>
    </xf>
    <xf numFmtId="1" fontId="6" fillId="0" borderId="0" xfId="45" applyNumberFormat="1" applyFont="1" applyAlignment="1">
      <alignment horizontal="right"/>
      <protection locked="0"/>
    </xf>
    <xf numFmtId="1" fontId="44" fillId="0" borderId="0" xfId="45" applyNumberFormat="1" applyFont="1" applyAlignment="1">
      <alignment horizontal="left"/>
      <protection locked="0"/>
    </xf>
    <xf numFmtId="0" fontId="6" fillId="0" borderId="0" xfId="45" applyFont="1" applyAlignment="1">
      <alignment horizontal="right"/>
      <protection locked="0"/>
    </xf>
    <xf numFmtId="1" fontId="2" fillId="0" borderId="0" xfId="45" applyNumberFormat="1" applyFont="1" applyAlignment="1">
      <alignment horizontal="centerContinuous"/>
      <protection locked="0"/>
    </xf>
    <xf numFmtId="172" fontId="6" fillId="0" borderId="0" xfId="45" applyNumberFormat="1" applyFont="1">
      <alignment/>
      <protection locked="0"/>
    </xf>
    <xf numFmtId="176" fontId="6" fillId="0" borderId="0" xfId="45" applyNumberFormat="1" applyFont="1" applyProtection="1">
      <alignment/>
      <protection/>
    </xf>
    <xf numFmtId="172" fontId="8" fillId="0" borderId="10" xfId="45" applyNumberFormat="1" applyFont="1" applyBorder="1" applyAlignment="1">
      <alignment wrapText="1"/>
      <protection locked="0"/>
    </xf>
    <xf numFmtId="0" fontId="8" fillId="0" borderId="10" xfId="45" applyFont="1" applyBorder="1" applyAlignment="1" applyProtection="1">
      <alignment wrapText="1"/>
      <protection/>
    </xf>
    <xf numFmtId="176" fontId="45" fillId="0" borderId="10" xfId="45" applyNumberFormat="1" applyFont="1" applyBorder="1" applyAlignment="1" applyProtection="1">
      <alignment wrapText="1"/>
      <protection/>
    </xf>
    <xf numFmtId="175" fontId="8" fillId="0" borderId="10" xfId="45" applyNumberFormat="1" applyFont="1" applyBorder="1" applyAlignment="1">
      <alignment horizontal="center" wrapText="1"/>
      <protection locked="0"/>
    </xf>
    <xf numFmtId="2" fontId="8" fillId="0" borderId="10" xfId="45" applyNumberFormat="1" applyFont="1" applyBorder="1" applyAlignment="1">
      <alignment horizontal="center" wrapText="1"/>
      <protection locked="0"/>
    </xf>
    <xf numFmtId="1" fontId="8" fillId="0" borderId="10" xfId="45" applyNumberFormat="1" applyFont="1" applyBorder="1" applyAlignment="1">
      <alignment horizontal="right" wrapText="1"/>
      <protection locked="0"/>
    </xf>
    <xf numFmtId="0" fontId="8" fillId="0" borderId="0" xfId="45" applyFont="1" applyAlignment="1">
      <alignment wrapText="1"/>
      <protection locked="0"/>
    </xf>
    <xf numFmtId="1" fontId="6" fillId="0" borderId="0" xfId="45" applyNumberFormat="1" applyFont="1" applyAlignment="1" applyProtection="1">
      <alignment horizontal="center"/>
      <protection locked="0"/>
    </xf>
    <xf numFmtId="1" fontId="43" fillId="0" borderId="0" xfId="45" applyNumberFormat="1" applyFont="1" applyAlignment="1" applyProtection="1">
      <alignment horizontal="left"/>
      <protection/>
    </xf>
    <xf numFmtId="172" fontId="5" fillId="0" borderId="0" xfId="45" applyNumberFormat="1" applyFont="1" applyAlignment="1" applyProtection="1">
      <alignment horizontal="centerContinuous"/>
      <protection/>
    </xf>
    <xf numFmtId="1" fontId="42" fillId="0" borderId="0" xfId="45" applyNumberFormat="1" applyFont="1" applyAlignment="1" applyProtection="1">
      <alignment horizontal="center"/>
      <protection/>
    </xf>
    <xf numFmtId="0" fontId="42" fillId="0" borderId="0" xfId="45" applyFont="1" applyProtection="1">
      <alignment/>
      <protection/>
    </xf>
    <xf numFmtId="1" fontId="6" fillId="0" borderId="0" xfId="45" applyNumberFormat="1" applyFont="1" applyAlignment="1" applyProtection="1">
      <alignment horizontal="center"/>
      <protection/>
    </xf>
    <xf numFmtId="176" fontId="2" fillId="0" borderId="0" xfId="45" applyNumberFormat="1" applyFont="1" applyAlignment="1" applyProtection="1">
      <alignment horizontal="centerContinuous"/>
      <protection/>
    </xf>
    <xf numFmtId="176" fontId="46" fillId="0" borderId="0" xfId="45" applyNumberFormat="1" applyFont="1" applyAlignment="1" applyProtection="1">
      <alignment horizontal="centerContinuous"/>
      <protection/>
    </xf>
    <xf numFmtId="1" fontId="46" fillId="0" borderId="0" xfId="45" applyNumberFormat="1" applyFont="1" applyAlignment="1" applyProtection="1">
      <alignment horizontal="centerContinuous"/>
      <protection/>
    </xf>
    <xf numFmtId="0" fontId="24" fillId="0" borderId="0" xfId="45" applyFont="1" applyAlignment="1" applyProtection="1">
      <alignment horizontal="centerContinuous"/>
      <protection/>
    </xf>
    <xf numFmtId="176" fontId="4" fillId="0" borderId="0" xfId="45" applyNumberFormat="1" applyFont="1" applyProtection="1">
      <alignment/>
      <protection/>
    </xf>
    <xf numFmtId="176" fontId="8" fillId="0" borderId="10" xfId="45" applyNumberFormat="1" applyFont="1" applyBorder="1" applyProtection="1">
      <alignment/>
      <protection/>
    </xf>
    <xf numFmtId="0" fontId="8" fillId="0" borderId="10" xfId="45" applyFont="1" applyBorder="1" applyProtection="1">
      <alignment/>
      <protection/>
    </xf>
    <xf numFmtId="176" fontId="45" fillId="0" borderId="10" xfId="45" applyNumberFormat="1" applyFont="1" applyBorder="1" applyProtection="1">
      <alignment/>
      <protection/>
    </xf>
    <xf numFmtId="1" fontId="8" fillId="0" borderId="10" xfId="45" applyNumberFormat="1" applyFont="1" applyBorder="1" applyAlignment="1" applyProtection="1">
      <alignment horizontal="center" wrapText="1"/>
      <protection/>
    </xf>
    <xf numFmtId="0" fontId="8" fillId="0" borderId="0" xfId="45" applyFont="1" applyProtection="1">
      <alignment/>
      <protection/>
    </xf>
    <xf numFmtId="49" fontId="6" fillId="0" borderId="0" xfId="45" applyNumberFormat="1" applyFont="1" applyProtection="1">
      <alignment/>
      <protection/>
    </xf>
    <xf numFmtId="0" fontId="6" fillId="0" borderId="24" xfId="45" applyFont="1" applyFill="1" applyBorder="1" applyAlignment="1" applyProtection="1">
      <alignment horizontal="right"/>
      <protection/>
    </xf>
    <xf numFmtId="0" fontId="6" fillId="0" borderId="25" xfId="45" applyFont="1" applyFill="1" applyBorder="1" applyProtection="1">
      <alignment/>
      <protection/>
    </xf>
    <xf numFmtId="173" fontId="6" fillId="0" borderId="25" xfId="45" applyNumberFormat="1" applyFont="1" applyFill="1" applyBorder="1" applyProtection="1">
      <alignment/>
      <protection/>
    </xf>
    <xf numFmtId="0" fontId="6" fillId="0" borderId="26" xfId="45" applyFont="1" applyFill="1" applyBorder="1" applyProtection="1">
      <alignment/>
      <protection/>
    </xf>
    <xf numFmtId="0" fontId="2" fillId="0" borderId="19" xfId="45" applyFont="1" applyFill="1" applyBorder="1" applyAlignment="1" applyProtection="1">
      <alignment horizontal="left"/>
      <protection/>
    </xf>
    <xf numFmtId="0" fontId="6" fillId="0" borderId="0" xfId="45" applyFont="1" applyFill="1" applyBorder="1" applyProtection="1">
      <alignment/>
      <protection/>
    </xf>
    <xf numFmtId="173" fontId="6" fillId="0" borderId="0" xfId="45" applyNumberFormat="1" applyFont="1" applyFill="1" applyBorder="1" applyProtection="1">
      <alignment/>
      <protection/>
    </xf>
    <xf numFmtId="173" fontId="8" fillId="0" borderId="20" xfId="45" applyNumberFormat="1" applyFont="1" applyFill="1" applyBorder="1" applyAlignment="1" applyProtection="1">
      <alignment horizontal="right"/>
      <protection/>
    </xf>
    <xf numFmtId="0" fontId="6" fillId="0" borderId="19" xfId="45" applyFont="1" applyFill="1" applyBorder="1" applyAlignment="1" applyProtection="1">
      <alignment horizontal="right"/>
      <protection/>
    </xf>
    <xf numFmtId="0" fontId="6" fillId="0" borderId="20" xfId="45" applyFont="1" applyFill="1" applyBorder="1" applyProtection="1">
      <alignment/>
      <protection/>
    </xf>
    <xf numFmtId="173" fontId="6" fillId="0" borderId="10" xfId="45" applyNumberFormat="1" applyFont="1" applyFill="1" applyBorder="1" applyProtection="1">
      <alignment/>
      <protection/>
    </xf>
    <xf numFmtId="0" fontId="6" fillId="0" borderId="0" xfId="45" applyFont="1" applyFill="1" applyProtection="1">
      <alignment/>
      <protection/>
    </xf>
    <xf numFmtId="173" fontId="6" fillId="0" borderId="0" xfId="45" applyNumberFormat="1" applyFont="1" applyFill="1" applyBorder="1" applyAlignment="1" applyProtection="1">
      <alignment horizontal="right"/>
      <protection/>
    </xf>
    <xf numFmtId="173" fontId="6" fillId="0" borderId="0" xfId="45" applyNumberFormat="1" applyFont="1" applyFill="1" applyBorder="1" applyProtection="1">
      <alignment/>
      <protection locked="0"/>
    </xf>
    <xf numFmtId="0" fontId="6" fillId="0" borderId="19" xfId="45" applyFont="1" applyFill="1" applyBorder="1" applyAlignment="1" applyProtection="1">
      <alignment horizontal="left"/>
      <protection/>
    </xf>
    <xf numFmtId="173" fontId="8" fillId="0" borderId="0" xfId="45" applyNumberFormat="1" applyFont="1" applyFill="1" applyBorder="1" applyProtection="1">
      <alignment/>
      <protection/>
    </xf>
    <xf numFmtId="2" fontId="6" fillId="0" borderId="0" xfId="45" applyNumberFormat="1" applyFont="1" applyFill="1" applyBorder="1" applyProtection="1">
      <alignment/>
      <protection locked="0"/>
    </xf>
    <xf numFmtId="176" fontId="8" fillId="0" borderId="0" xfId="45" applyNumberFormat="1" applyFont="1" applyFill="1" applyBorder="1" applyProtection="1">
      <alignment/>
      <protection/>
    </xf>
    <xf numFmtId="0" fontId="6" fillId="0" borderId="27" xfId="45" applyFont="1" applyFill="1" applyBorder="1" applyAlignment="1" applyProtection="1">
      <alignment horizontal="right"/>
      <protection/>
    </xf>
    <xf numFmtId="0" fontId="6" fillId="0" borderId="10" xfId="45" applyFont="1" applyFill="1" applyBorder="1" applyProtection="1">
      <alignment/>
      <protection/>
    </xf>
    <xf numFmtId="0" fontId="6" fillId="0" borderId="28" xfId="45" applyFont="1" applyFill="1" applyBorder="1" applyProtection="1">
      <alignment/>
      <protection/>
    </xf>
    <xf numFmtId="0" fontId="6" fillId="0" borderId="19" xfId="45" applyFont="1" applyFill="1" applyBorder="1" applyProtection="1">
      <alignment/>
      <protection/>
    </xf>
    <xf numFmtId="0" fontId="6" fillId="0" borderId="0" xfId="45" applyFont="1" applyFill="1" applyBorder="1" applyAlignment="1" applyProtection="1">
      <alignment horizontal="right"/>
      <protection/>
    </xf>
    <xf numFmtId="2" fontId="6" fillId="0" borderId="0" xfId="45" applyNumberFormat="1" applyFont="1" applyFill="1" applyBorder="1" applyProtection="1">
      <alignment/>
      <protection/>
    </xf>
    <xf numFmtId="0" fontId="6" fillId="0" borderId="0" xfId="45" applyFont="1" applyFill="1" applyBorder="1" applyAlignment="1" applyProtection="1">
      <alignment horizontal="center"/>
      <protection/>
    </xf>
    <xf numFmtId="173" fontId="43" fillId="0" borderId="0" xfId="45" applyNumberFormat="1" applyFont="1" applyFill="1" applyBorder="1" applyProtection="1">
      <alignment/>
      <protection/>
    </xf>
    <xf numFmtId="0" fontId="6" fillId="0" borderId="25" xfId="45" applyFont="1" applyFill="1" applyBorder="1" applyAlignment="1" applyProtection="1">
      <alignment horizontal="center"/>
      <protection/>
    </xf>
    <xf numFmtId="0" fontId="0" fillId="0" borderId="24" xfId="44" applyFont="1" applyFill="1" applyBorder="1" applyAlignment="1">
      <alignment horizontal="center"/>
      <protection/>
    </xf>
    <xf numFmtId="0" fontId="41" fillId="0" borderId="25" xfId="44" applyFont="1" applyFill="1" applyBorder="1" applyAlignment="1">
      <alignment horizontal="center"/>
      <protection/>
    </xf>
    <xf numFmtId="0" fontId="0" fillId="0" borderId="29" xfId="44" applyFont="1" applyFill="1" applyBorder="1" applyAlignment="1">
      <alignment horizontal="center"/>
      <protection/>
    </xf>
    <xf numFmtId="0" fontId="0" fillId="0" borderId="30" xfId="44" applyFont="1" applyFill="1" applyBorder="1" applyAlignment="1">
      <alignment horizontal="center"/>
      <protection/>
    </xf>
    <xf numFmtId="0" fontId="0" fillId="0" borderId="31" xfId="44" applyFont="1" applyFill="1" applyBorder="1" applyAlignment="1">
      <alignment horizontal="center"/>
      <protection/>
    </xf>
    <xf numFmtId="0" fontId="0" fillId="0" borderId="32" xfId="44" applyFont="1" applyFill="1" applyBorder="1" applyAlignment="1">
      <alignment horizontal="center"/>
      <protection/>
    </xf>
    <xf numFmtId="0" fontId="0" fillId="0" borderId="19" xfId="44" applyFont="1" applyFill="1" applyBorder="1" applyAlignment="1">
      <alignment horizontal="center"/>
      <protection/>
    </xf>
    <xf numFmtId="0" fontId="41" fillId="0" borderId="0" xfId="44" applyFont="1" applyFill="1" applyBorder="1" applyAlignment="1">
      <alignment horizontal="center"/>
      <protection/>
    </xf>
    <xf numFmtId="0" fontId="0" fillId="0" borderId="16" xfId="44" applyFont="1" applyFill="1" applyBorder="1" applyAlignment="1">
      <alignment horizontal="center"/>
      <protection/>
    </xf>
    <xf numFmtId="0" fontId="0" fillId="0" borderId="33" xfId="44" applyFont="1" applyFill="1" applyBorder="1" applyAlignment="1">
      <alignment horizontal="center"/>
      <protection/>
    </xf>
    <xf numFmtId="0" fontId="0" fillId="0" borderId="27" xfId="44" applyFont="1" applyFill="1" applyBorder="1" applyAlignment="1">
      <alignment horizontal="center" wrapText="1"/>
      <protection/>
    </xf>
    <xf numFmtId="0" fontId="41" fillId="0" borderId="10" xfId="44" applyFont="1" applyFill="1" applyBorder="1" applyAlignment="1">
      <alignment horizontal="center" vertical="top" wrapText="1"/>
      <protection/>
    </xf>
    <xf numFmtId="0" fontId="41" fillId="0" borderId="10" xfId="44" applyFont="1" applyFill="1" applyBorder="1" applyAlignment="1">
      <alignment horizontal="center" wrapText="1"/>
      <protection/>
    </xf>
    <xf numFmtId="0" fontId="0" fillId="0" borderId="34" xfId="44" applyFont="1" applyFill="1" applyBorder="1" applyAlignment="1">
      <alignment horizontal="center" wrapText="1"/>
      <protection/>
    </xf>
    <xf numFmtId="0" fontId="0" fillId="0" borderId="35" xfId="44" applyFont="1" applyFill="1" applyBorder="1" applyAlignment="1">
      <alignment horizontal="center" wrapText="1"/>
      <protection/>
    </xf>
    <xf numFmtId="0" fontId="0" fillId="0" borderId="24" xfId="44" applyFont="1" applyFill="1" applyBorder="1">
      <alignment/>
      <protection/>
    </xf>
    <xf numFmtId="0" fontId="0" fillId="0" borderId="27" xfId="44" applyFont="1" applyFill="1" applyBorder="1" applyAlignment="1">
      <alignment horizontal="center"/>
      <protection/>
    </xf>
    <xf numFmtId="0" fontId="41" fillId="0" borderId="10" xfId="44" applyFont="1" applyFill="1" applyBorder="1" applyAlignment="1">
      <alignment horizontal="center"/>
      <protection/>
    </xf>
    <xf numFmtId="1" fontId="38" fillId="0" borderId="36" xfId="44" applyNumberFormat="1" applyFont="1" applyFill="1" applyBorder="1" applyAlignment="1">
      <alignment horizontal="center" vertical="top"/>
      <protection/>
    </xf>
    <xf numFmtId="173" fontId="38" fillId="0" borderId="25" xfId="44" applyNumberFormat="1" applyFont="1" applyFill="1" applyBorder="1" applyAlignment="1">
      <alignment horizontal="center" vertical="top"/>
      <protection/>
    </xf>
    <xf numFmtId="0" fontId="38" fillId="0" borderId="25" xfId="44" applyFont="1" applyFill="1" applyBorder="1" applyAlignment="1">
      <alignment horizontal="center" vertical="top"/>
      <protection/>
    </xf>
    <xf numFmtId="173" fontId="38" fillId="0" borderId="25" xfId="44" applyNumberFormat="1" applyFont="1" applyFill="1" applyBorder="1" applyAlignment="1" quotePrefix="1">
      <alignment horizontal="centerContinuous" vertical="top"/>
      <protection/>
    </xf>
    <xf numFmtId="173" fontId="38" fillId="0" borderId="25" xfId="44" applyNumberFormat="1" applyFont="1" applyFill="1" applyBorder="1" applyAlignment="1">
      <alignment horizontal="centerContinuous" vertical="top"/>
      <protection/>
    </xf>
    <xf numFmtId="173" fontId="38" fillId="0" borderId="26" xfId="44" applyNumberFormat="1" applyFont="1" applyFill="1" applyBorder="1" applyAlignment="1">
      <alignment horizontal="center" vertical="top"/>
      <protection/>
    </xf>
    <xf numFmtId="173" fontId="38" fillId="0" borderId="37" xfId="44" applyNumberFormat="1" applyFont="1" applyFill="1" applyBorder="1" applyAlignment="1">
      <alignment horizontal="center"/>
      <protection/>
    </xf>
    <xf numFmtId="0" fontId="38" fillId="0" borderId="19" xfId="44" applyFont="1" applyFill="1" applyBorder="1" applyAlignment="1">
      <alignment horizontal="center"/>
      <protection/>
    </xf>
    <xf numFmtId="173" fontId="38" fillId="0" borderId="0" xfId="44" applyNumberFormat="1" applyFont="1" applyFill="1" applyBorder="1" applyAlignment="1">
      <alignment horizontal="center"/>
      <protection/>
    </xf>
    <xf numFmtId="173" fontId="38" fillId="0" borderId="14" xfId="44" applyNumberFormat="1" applyFont="1" applyFill="1" applyBorder="1" applyAlignment="1">
      <alignment horizontal="center"/>
      <protection/>
    </xf>
    <xf numFmtId="0" fontId="38" fillId="0" borderId="0" xfId="44" applyFont="1" applyFill="1" applyBorder="1" applyAlignment="1">
      <alignment horizontal="center"/>
      <protection/>
    </xf>
    <xf numFmtId="173" fontId="38" fillId="0" borderId="20" xfId="44" applyNumberFormat="1" applyFont="1" applyFill="1" applyBorder="1" applyAlignment="1">
      <alignment horizontal="center"/>
      <protection/>
    </xf>
    <xf numFmtId="173" fontId="38" fillId="0" borderId="38" xfId="44" applyNumberFormat="1" applyFont="1" applyFill="1" applyBorder="1" applyAlignment="1">
      <alignment horizontal="center"/>
      <protection/>
    </xf>
    <xf numFmtId="173" fontId="38" fillId="0" borderId="39" xfId="44" applyNumberFormat="1" applyFont="1" applyFill="1" applyBorder="1" applyAlignment="1">
      <alignment horizontal="center"/>
      <protection/>
    </xf>
    <xf numFmtId="173" fontId="38" fillId="0" borderId="40" xfId="44" applyNumberFormat="1" applyFont="1" applyFill="1" applyBorder="1" applyAlignment="1">
      <alignment horizontal="center"/>
      <protection/>
    </xf>
    <xf numFmtId="173" fontId="38" fillId="0" borderId="41" xfId="44" applyNumberFormat="1" applyFont="1" applyFill="1" applyBorder="1" applyAlignment="1">
      <alignment horizontal="center"/>
      <protection/>
    </xf>
    <xf numFmtId="173" fontId="38" fillId="0" borderId="42" xfId="44" applyNumberFormat="1" applyFont="1" applyFill="1" applyBorder="1" applyAlignment="1">
      <alignment horizontal="center"/>
      <protection/>
    </xf>
    <xf numFmtId="173" fontId="38" fillId="0" borderId="43" xfId="44" applyNumberFormat="1" applyFont="1" applyFill="1" applyBorder="1" applyAlignment="1">
      <alignment horizontal="center"/>
      <protection/>
    </xf>
    <xf numFmtId="173" fontId="38" fillId="0" borderId="27" xfId="44" applyNumberFormat="1" applyFont="1" applyFill="1" applyBorder="1" applyAlignment="1">
      <alignment horizontal="center"/>
      <protection/>
    </xf>
    <xf numFmtId="173" fontId="38" fillId="0" borderId="10" xfId="44" applyNumberFormat="1" applyFont="1" applyFill="1" applyBorder="1" applyAlignment="1">
      <alignment horizontal="center"/>
      <protection/>
    </xf>
    <xf numFmtId="173" fontId="38" fillId="0" borderId="44" xfId="44" applyNumberFormat="1" applyFont="1" applyFill="1" applyBorder="1" applyAlignment="1">
      <alignment horizontal="center"/>
      <protection/>
    </xf>
    <xf numFmtId="173" fontId="38" fillId="0" borderId="15" xfId="44" applyNumberFormat="1" applyFont="1" applyFill="1" applyBorder="1" applyAlignment="1">
      <alignment horizontal="center"/>
      <protection/>
    </xf>
    <xf numFmtId="173" fontId="38" fillId="0" borderId="28" xfId="44" applyNumberFormat="1" applyFont="1" applyFill="1" applyBorder="1" applyAlignment="1">
      <alignment horizontal="center"/>
      <protection/>
    </xf>
    <xf numFmtId="0" fontId="29" fillId="0" borderId="38" xfId="44" applyFont="1" applyFill="1" applyBorder="1" applyAlignment="1">
      <alignment horizontal="centerContinuous"/>
      <protection/>
    </xf>
    <xf numFmtId="0" fontId="30" fillId="0" borderId="40" xfId="44" applyFont="1" applyFill="1" applyBorder="1" applyAlignment="1">
      <alignment horizontal="centerContinuous"/>
      <protection/>
    </xf>
    <xf numFmtId="173" fontId="30" fillId="0" borderId="40" xfId="44" applyNumberFormat="1" applyFont="1" applyFill="1" applyBorder="1" applyAlignment="1">
      <alignment horizontal="centerContinuous"/>
      <protection/>
    </xf>
    <xf numFmtId="0" fontId="30" fillId="0" borderId="41" xfId="44" applyFont="1" applyFill="1" applyBorder="1" applyAlignment="1">
      <alignment horizontal="centerContinuous"/>
      <protection/>
    </xf>
    <xf numFmtId="0" fontId="31" fillId="0" borderId="0" xfId="44" applyFont="1" applyFill="1">
      <alignment/>
      <protection/>
    </xf>
    <xf numFmtId="0" fontId="31" fillId="0" borderId="37" xfId="44" applyFont="1" applyFill="1" applyBorder="1">
      <alignment/>
      <protection/>
    </xf>
    <xf numFmtId="0" fontId="31" fillId="0" borderId="0" xfId="44" applyFont="1" applyFill="1" applyBorder="1">
      <alignment/>
      <protection/>
    </xf>
    <xf numFmtId="173" fontId="31" fillId="0" borderId="0" xfId="44" applyNumberFormat="1" applyFont="1" applyFill="1" applyBorder="1">
      <alignment/>
      <protection/>
    </xf>
    <xf numFmtId="0" fontId="31" fillId="0" borderId="14" xfId="44" applyFont="1" applyFill="1" applyBorder="1">
      <alignment/>
      <protection/>
    </xf>
    <xf numFmtId="0" fontId="32" fillId="0" borderId="0" xfId="44" applyFont="1" applyFill="1" applyBorder="1">
      <alignment/>
      <protection/>
    </xf>
    <xf numFmtId="0" fontId="33" fillId="0" borderId="37" xfId="44" applyFont="1" applyFill="1" applyBorder="1">
      <alignment/>
      <protection/>
    </xf>
    <xf numFmtId="0" fontId="34" fillId="0" borderId="0" xfId="44" applyFont="1" applyFill="1" applyBorder="1">
      <alignment/>
      <protection/>
    </xf>
    <xf numFmtId="0" fontId="34" fillId="0" borderId="0" xfId="44" applyFont="1" applyFill="1" applyBorder="1">
      <alignment/>
      <protection/>
    </xf>
    <xf numFmtId="0" fontId="33" fillId="0" borderId="0" xfId="44" applyFont="1" applyFill="1" applyBorder="1" applyAlignment="1">
      <alignment horizontal="right"/>
      <protection/>
    </xf>
    <xf numFmtId="0" fontId="35" fillId="0" borderId="0" xfId="44" applyFont="1" applyFill="1" applyBorder="1">
      <alignment/>
      <protection/>
    </xf>
    <xf numFmtId="176" fontId="34" fillId="0" borderId="0" xfId="44" applyNumberFormat="1" applyFont="1" applyFill="1" applyBorder="1">
      <alignment/>
      <protection/>
    </xf>
    <xf numFmtId="0" fontId="31" fillId="0" borderId="45" xfId="44" applyFont="1" applyFill="1" applyBorder="1">
      <alignment/>
      <protection/>
    </xf>
    <xf numFmtId="0" fontId="31" fillId="0" borderId="17" xfId="44" applyFont="1" applyFill="1" applyBorder="1">
      <alignment/>
      <protection/>
    </xf>
    <xf numFmtId="0" fontId="1" fillId="0" borderId="17" xfId="45" applyFill="1" applyBorder="1">
      <alignment/>
      <protection locked="0"/>
    </xf>
    <xf numFmtId="173" fontId="31" fillId="0" borderId="17" xfId="44" applyNumberFormat="1" applyFont="1" applyFill="1" applyBorder="1">
      <alignment/>
      <protection/>
    </xf>
    <xf numFmtId="0" fontId="35" fillId="0" borderId="17" xfId="44" applyFont="1" applyFill="1" applyBorder="1">
      <alignment/>
      <protection/>
    </xf>
    <xf numFmtId="0" fontId="35" fillId="0" borderId="17" xfId="44" applyFont="1" applyFill="1" applyBorder="1">
      <alignment/>
      <protection/>
    </xf>
    <xf numFmtId="0" fontId="31" fillId="0" borderId="46" xfId="44" applyFont="1" applyFill="1" applyBorder="1">
      <alignment/>
      <protection/>
    </xf>
    <xf numFmtId="0" fontId="31" fillId="0" borderId="20" xfId="44" applyFont="1" applyFill="1" applyBorder="1">
      <alignment/>
      <protection/>
    </xf>
    <xf numFmtId="0" fontId="36" fillId="0" borderId="0" xfId="44" applyFont="1" applyFill="1" applyBorder="1">
      <alignment/>
      <protection/>
    </xf>
    <xf numFmtId="0" fontId="37" fillId="0" borderId="0" xfId="44" applyFont="1" applyFill="1" applyBorder="1">
      <alignment/>
      <protection/>
    </xf>
    <xf numFmtId="173" fontId="38" fillId="0" borderId="14" xfId="44" applyNumberFormat="1" applyFont="1" applyFill="1" applyBorder="1" applyAlignment="1">
      <alignment vertical="top"/>
      <protection/>
    </xf>
    <xf numFmtId="173" fontId="38" fillId="0" borderId="0" xfId="44" applyNumberFormat="1" applyFont="1" applyFill="1" applyAlignment="1">
      <alignment vertical="top"/>
      <protection/>
    </xf>
    <xf numFmtId="173" fontId="38" fillId="0" borderId="14" xfId="44" applyNumberFormat="1" applyFont="1" applyFill="1" applyBorder="1">
      <alignment/>
      <protection/>
    </xf>
    <xf numFmtId="173" fontId="38" fillId="0" borderId="0" xfId="44" applyNumberFormat="1" applyFont="1" applyFill="1">
      <alignment/>
      <protection/>
    </xf>
    <xf numFmtId="173" fontId="38" fillId="0" borderId="15" xfId="44" applyNumberFormat="1" applyFont="1" applyFill="1" applyBorder="1">
      <alignment/>
      <protection/>
    </xf>
    <xf numFmtId="0" fontId="40" fillId="0" borderId="14" xfId="44" applyFont="1" applyFill="1" applyBorder="1" applyAlignment="1">
      <alignment horizontal="center"/>
      <protection/>
    </xf>
    <xf numFmtId="0" fontId="0" fillId="0" borderId="45" xfId="44" applyFill="1" applyBorder="1">
      <alignment/>
      <protection/>
    </xf>
    <xf numFmtId="0" fontId="31" fillId="0" borderId="23" xfId="44" applyFont="1" applyFill="1" applyBorder="1">
      <alignment/>
      <protection/>
    </xf>
    <xf numFmtId="0" fontId="0" fillId="0" borderId="46" xfId="44" applyFill="1" applyBorder="1">
      <alignment/>
      <protection/>
    </xf>
    <xf numFmtId="0" fontId="0" fillId="0" borderId="0" xfId="44" applyFill="1">
      <alignment/>
      <protection/>
    </xf>
    <xf numFmtId="173" fontId="0" fillId="0" borderId="0" xfId="44" applyNumberFormat="1" applyFill="1">
      <alignment/>
      <protection/>
    </xf>
    <xf numFmtId="173" fontId="31" fillId="0" borderId="0" xfId="44" applyNumberFormat="1" applyFont="1" applyFill="1">
      <alignment/>
      <protection/>
    </xf>
    <xf numFmtId="0" fontId="35" fillId="0" borderId="0" xfId="44" applyFont="1" applyFill="1" applyBorder="1">
      <alignment/>
      <protection/>
    </xf>
    <xf numFmtId="0" fontId="35" fillId="0" borderId="45" xfId="44" applyFont="1" applyFill="1" applyBorder="1">
      <alignment/>
      <protection/>
    </xf>
    <xf numFmtId="173" fontId="31" fillId="0" borderId="14" xfId="44" applyNumberFormat="1" applyFont="1" applyFill="1" applyBorder="1" applyAlignment="1">
      <alignment horizontal="center" vertical="top"/>
      <protection/>
    </xf>
    <xf numFmtId="0" fontId="37" fillId="0" borderId="14" xfId="44" applyFont="1" applyFill="1" applyBorder="1" applyAlignment="1">
      <alignment horizontal="center"/>
      <protection/>
    </xf>
    <xf numFmtId="173" fontId="39" fillId="0" borderId="14" xfId="44" applyNumberFormat="1" applyFont="1" applyFill="1" applyBorder="1" applyAlignment="1">
      <alignment horizontal="center"/>
      <protection/>
    </xf>
    <xf numFmtId="0" fontId="31" fillId="0" borderId="11" xfId="44" applyFont="1" applyFill="1" applyBorder="1">
      <alignment/>
      <protection/>
    </xf>
    <xf numFmtId="0" fontId="31" fillId="0" borderId="12" xfId="44" applyFont="1" applyFill="1" applyBorder="1">
      <alignment/>
      <protection/>
    </xf>
    <xf numFmtId="173" fontId="31" fillId="0" borderId="12" xfId="44" applyNumberFormat="1" applyFont="1" applyFill="1" applyBorder="1">
      <alignment/>
      <protection/>
    </xf>
    <xf numFmtId="0" fontId="37" fillId="0" borderId="17" xfId="44" applyFont="1" applyFill="1" applyBorder="1">
      <alignment/>
      <protection/>
    </xf>
    <xf numFmtId="0" fontId="10" fillId="0" borderId="0" xfId="46" applyFont="1" applyFill="1" applyAlignment="1">
      <alignment horizontal="centerContinuous"/>
      <protection/>
    </xf>
    <xf numFmtId="0" fontId="0" fillId="0" borderId="0" xfId="46" applyFill="1">
      <alignment/>
      <protection/>
    </xf>
    <xf numFmtId="0" fontId="11" fillId="0" borderId="0" xfId="46" applyFont="1" applyFill="1" applyAlignment="1">
      <alignment horizontal="centerContinuous"/>
      <protection/>
    </xf>
    <xf numFmtId="0" fontId="12" fillId="0" borderId="0" xfId="46" applyFont="1" applyFill="1">
      <alignment/>
      <protection/>
    </xf>
    <xf numFmtId="0" fontId="13" fillId="0" borderId="0" xfId="46" applyFont="1" applyFill="1">
      <alignment/>
      <protection/>
    </xf>
    <xf numFmtId="0" fontId="14" fillId="0" borderId="0" xfId="46" applyFont="1" applyFill="1">
      <alignment/>
      <protection/>
    </xf>
    <xf numFmtId="0" fontId="12" fillId="0" borderId="0" xfId="46" applyFont="1" applyFill="1" applyAlignment="1">
      <alignment horizontal="right"/>
      <protection/>
    </xf>
    <xf numFmtId="0" fontId="15" fillId="0" borderId="11" xfId="46" applyFont="1" applyFill="1" applyBorder="1" applyAlignment="1">
      <alignment vertical="center"/>
      <protection/>
    </xf>
    <xf numFmtId="0" fontId="16" fillId="0" borderId="12" xfId="46" applyFont="1" applyFill="1" applyBorder="1" applyAlignment="1">
      <alignment vertical="center"/>
      <protection/>
    </xf>
    <xf numFmtId="0" fontId="17" fillId="0" borderId="40" xfId="46" applyFont="1" applyFill="1" applyBorder="1" applyAlignment="1">
      <alignment vertical="center"/>
      <protection/>
    </xf>
    <xf numFmtId="0" fontId="18" fillId="0" borderId="12" xfId="46" applyFont="1" applyFill="1" applyBorder="1" applyAlignment="1">
      <alignment vertical="center"/>
      <protection/>
    </xf>
    <xf numFmtId="0" fontId="18" fillId="0" borderId="13" xfId="46" applyFont="1" applyFill="1" applyBorder="1" applyAlignment="1">
      <alignment vertical="center"/>
      <protection/>
    </xf>
    <xf numFmtId="0" fontId="18" fillId="0" borderId="0" xfId="46" applyFont="1" applyFill="1" applyAlignment="1">
      <alignment vertical="center"/>
      <protection/>
    </xf>
    <xf numFmtId="0" fontId="15" fillId="0" borderId="47" xfId="46" applyFont="1" applyFill="1" applyBorder="1" applyAlignment="1">
      <alignment vertical="center" wrapText="1"/>
      <protection/>
    </xf>
    <xf numFmtId="0" fontId="16" fillId="0" borderId="38" xfId="46" applyFont="1" applyFill="1" applyBorder="1" applyAlignment="1">
      <alignment horizontal="left" vertical="center" wrapText="1"/>
      <protection/>
    </xf>
    <xf numFmtId="0" fontId="15" fillId="0" borderId="0" xfId="46" applyFont="1" applyFill="1" applyAlignment="1">
      <alignment wrapText="1"/>
      <protection/>
    </xf>
    <xf numFmtId="0" fontId="16" fillId="0" borderId="38" xfId="46" applyFont="1" applyFill="1" applyBorder="1" applyAlignment="1">
      <alignment vertical="top" wrapText="1"/>
      <protection/>
    </xf>
    <xf numFmtId="0" fontId="13" fillId="0" borderId="0" xfId="46" applyFont="1" applyFill="1" applyBorder="1" applyAlignment="1">
      <alignment vertical="top" wrapText="1"/>
      <protection/>
    </xf>
    <xf numFmtId="0" fontId="15" fillId="0" borderId="40" xfId="46" applyFont="1" applyFill="1" applyBorder="1">
      <alignment/>
      <protection/>
    </xf>
    <xf numFmtId="0" fontId="12" fillId="0" borderId="40" xfId="46" applyFont="1" applyFill="1" applyBorder="1">
      <alignment/>
      <protection/>
    </xf>
    <xf numFmtId="0" fontId="15" fillId="0" borderId="47" xfId="46" applyFont="1" applyFill="1" applyBorder="1">
      <alignment/>
      <protection/>
    </xf>
    <xf numFmtId="0" fontId="15" fillId="0" borderId="0" xfId="46" applyFont="1" applyFill="1">
      <alignment/>
      <protection/>
    </xf>
    <xf numFmtId="0" fontId="16" fillId="0" borderId="37" xfId="46" applyFont="1" applyFill="1" applyBorder="1" applyAlignment="1">
      <alignment vertical="top" wrapText="1"/>
      <protection/>
    </xf>
    <xf numFmtId="0" fontId="15" fillId="0" borderId="0" xfId="46" applyFont="1" applyFill="1" applyBorder="1">
      <alignment/>
      <protection/>
    </xf>
    <xf numFmtId="0" fontId="12" fillId="0" borderId="0" xfId="46" applyFont="1" applyFill="1" applyBorder="1">
      <alignment/>
      <protection/>
    </xf>
    <xf numFmtId="0" fontId="15" fillId="0" borderId="18" xfId="46" applyFont="1" applyFill="1" applyBorder="1">
      <alignment/>
      <protection/>
    </xf>
    <xf numFmtId="0" fontId="13" fillId="0" borderId="0" xfId="46" applyFont="1" applyFill="1" applyBorder="1" applyAlignment="1">
      <alignment vertical="top"/>
      <protection/>
    </xf>
    <xf numFmtId="0" fontId="15" fillId="0" borderId="48" xfId="46" applyFont="1" applyFill="1" applyBorder="1">
      <alignment/>
      <protection/>
    </xf>
    <xf numFmtId="0" fontId="16" fillId="0" borderId="16" xfId="46" applyFont="1" applyFill="1" applyBorder="1" applyAlignment="1">
      <alignment vertical="center" wrapText="1"/>
      <protection/>
    </xf>
    <xf numFmtId="0" fontId="19" fillId="0" borderId="48" xfId="46" applyFont="1" applyFill="1" applyBorder="1" applyAlignment="1">
      <alignment vertical="center"/>
      <protection/>
    </xf>
    <xf numFmtId="0" fontId="19" fillId="0" borderId="16" xfId="46" applyFont="1" applyFill="1" applyBorder="1" applyAlignment="1">
      <alignment vertical="center" wrapText="1"/>
      <protection/>
    </xf>
    <xf numFmtId="0" fontId="19" fillId="0" borderId="38" xfId="46" applyFont="1" applyFill="1" applyBorder="1" applyAlignment="1">
      <alignment vertical="center" wrapText="1"/>
      <protection/>
    </xf>
    <xf numFmtId="0" fontId="19" fillId="0" borderId="45" xfId="46" applyFont="1" applyFill="1" applyBorder="1" applyAlignment="1">
      <alignment vertical="center" wrapText="1"/>
      <protection/>
    </xf>
    <xf numFmtId="0" fontId="16" fillId="0" borderId="47" xfId="46" applyFont="1" applyFill="1" applyBorder="1" applyAlignment="1">
      <alignment vertical="center" wrapText="1"/>
      <protection/>
    </xf>
    <xf numFmtId="0" fontId="19" fillId="0" borderId="47" xfId="46" applyFont="1" applyFill="1" applyBorder="1" applyAlignment="1">
      <alignment vertical="center" wrapText="1"/>
      <protection/>
    </xf>
    <xf numFmtId="0" fontId="20" fillId="0" borderId="38" xfId="46" applyFont="1" applyFill="1" applyBorder="1" applyAlignment="1">
      <alignment vertical="center" wrapText="1"/>
      <protection/>
    </xf>
    <xf numFmtId="0" fontId="16" fillId="0" borderId="40" xfId="46" applyFont="1" applyFill="1" applyBorder="1" applyAlignment="1">
      <alignment vertical="top" wrapText="1"/>
      <protection/>
    </xf>
    <xf numFmtId="0" fontId="19" fillId="0" borderId="40" xfId="46" applyFont="1" applyFill="1" applyBorder="1" applyAlignment="1">
      <alignment vertical="top" wrapText="1"/>
      <protection/>
    </xf>
    <xf numFmtId="0" fontId="20" fillId="0" borderId="41" xfId="46" applyFont="1" applyFill="1" applyBorder="1" applyAlignment="1">
      <alignment vertical="top" wrapText="1"/>
      <protection/>
    </xf>
    <xf numFmtId="0" fontId="16" fillId="0" borderId="16" xfId="46" applyFont="1" applyFill="1" applyBorder="1" applyAlignment="1">
      <alignment vertical="center"/>
      <protection/>
    </xf>
    <xf numFmtId="0" fontId="19" fillId="0" borderId="48" xfId="46" applyFont="1" applyFill="1" applyBorder="1" applyAlignment="1">
      <alignment vertical="center" wrapText="1"/>
      <protection/>
    </xf>
    <xf numFmtId="0" fontId="16" fillId="0" borderId="47" xfId="46" applyFont="1" applyFill="1" applyBorder="1" applyAlignment="1">
      <alignment vertical="center"/>
      <protection/>
    </xf>
    <xf numFmtId="0" fontId="19" fillId="0" borderId="18" xfId="46" applyFont="1" applyFill="1" applyBorder="1" applyAlignment="1">
      <alignment vertical="center" wrapText="1"/>
      <protection/>
    </xf>
    <xf numFmtId="0" fontId="16" fillId="0" borderId="18" xfId="46" applyFont="1" applyFill="1" applyBorder="1" applyAlignment="1">
      <alignment vertical="center" wrapText="1"/>
      <protection/>
    </xf>
    <xf numFmtId="0" fontId="19" fillId="0" borderId="0" xfId="46" applyFont="1" applyFill="1" applyBorder="1" applyAlignment="1">
      <alignment vertical="top"/>
      <protection/>
    </xf>
    <xf numFmtId="0" fontId="16" fillId="0" borderId="0" xfId="46" applyFont="1" applyFill="1" applyBorder="1" applyAlignment="1">
      <alignment vertical="top" wrapText="1"/>
      <protection/>
    </xf>
    <xf numFmtId="0" fontId="19" fillId="0" borderId="0" xfId="46" applyFont="1" applyFill="1" applyBorder="1" applyAlignment="1">
      <alignment vertical="top" wrapText="1"/>
      <protection/>
    </xf>
    <xf numFmtId="0" fontId="20" fillId="0" borderId="0" xfId="46" applyFont="1" applyFill="1" applyBorder="1" applyAlignment="1">
      <alignment vertical="top" wrapText="1"/>
      <protection/>
    </xf>
    <xf numFmtId="0" fontId="15" fillId="0" borderId="41" xfId="46" applyFont="1" applyFill="1" applyBorder="1">
      <alignment/>
      <protection/>
    </xf>
    <xf numFmtId="0" fontId="15" fillId="0" borderId="37" xfId="46" applyFont="1" applyFill="1" applyBorder="1" applyAlignment="1">
      <alignment vertical="top"/>
      <protection/>
    </xf>
    <xf numFmtId="0" fontId="15" fillId="0" borderId="0" xfId="46" applyFont="1" applyFill="1" applyAlignment="1">
      <alignment/>
      <protection/>
    </xf>
    <xf numFmtId="0" fontId="20" fillId="0" borderId="14" xfId="46" applyFont="1" applyFill="1" applyBorder="1" applyAlignment="1">
      <alignment vertical="top"/>
      <protection/>
    </xf>
    <xf numFmtId="0" fontId="15" fillId="0" borderId="18" xfId="46" applyFont="1" applyFill="1" applyBorder="1" applyAlignment="1">
      <alignment/>
      <protection/>
    </xf>
    <xf numFmtId="0" fontId="15" fillId="0" borderId="0" xfId="46" applyFont="1" applyFill="1" applyAlignment="1">
      <alignment vertical="top"/>
      <protection/>
    </xf>
    <xf numFmtId="0" fontId="19" fillId="0" borderId="0" xfId="46" applyFont="1" applyFill="1" applyAlignment="1">
      <alignment vertical="top"/>
      <protection/>
    </xf>
    <xf numFmtId="0" fontId="20" fillId="0" borderId="0" xfId="46" applyFont="1" applyFill="1" applyAlignment="1">
      <alignment vertical="top"/>
      <protection/>
    </xf>
    <xf numFmtId="0" fontId="15" fillId="0" borderId="14" xfId="46" applyFont="1" applyFill="1" applyBorder="1" applyAlignment="1">
      <alignment/>
      <protection/>
    </xf>
    <xf numFmtId="0" fontId="15" fillId="0" borderId="45" xfId="46" applyFont="1" applyFill="1" applyBorder="1" applyAlignment="1">
      <alignment vertical="top"/>
      <protection/>
    </xf>
    <xf numFmtId="0" fontId="19" fillId="0" borderId="17" xfId="46" applyFont="1" applyFill="1" applyBorder="1" applyAlignment="1">
      <alignment vertical="top"/>
      <protection/>
    </xf>
    <xf numFmtId="0" fontId="20" fillId="0" borderId="46" xfId="46" applyFont="1" applyFill="1" applyBorder="1" applyAlignment="1">
      <alignment vertical="top"/>
      <protection/>
    </xf>
    <xf numFmtId="0" fontId="15" fillId="0" borderId="48" xfId="46" applyFont="1" applyFill="1" applyBorder="1" applyAlignment="1">
      <alignment/>
      <protection/>
    </xf>
    <xf numFmtId="0" fontId="15" fillId="0" borderId="46" xfId="46" applyFont="1" applyFill="1" applyBorder="1" applyAlignment="1">
      <alignment/>
      <protection/>
    </xf>
    <xf numFmtId="0" fontId="15" fillId="0" borderId="11" xfId="46" applyFont="1" applyFill="1" applyBorder="1" applyAlignment="1">
      <alignment vertical="top"/>
      <protection/>
    </xf>
    <xf numFmtId="0" fontId="19" fillId="0" borderId="12" xfId="46" applyFont="1" applyFill="1" applyBorder="1" applyAlignment="1">
      <alignment vertical="top"/>
      <protection/>
    </xf>
    <xf numFmtId="0" fontId="20" fillId="0" borderId="13" xfId="46" applyFont="1" applyFill="1" applyBorder="1" applyAlignment="1">
      <alignment vertical="top"/>
      <protection/>
    </xf>
    <xf numFmtId="0" fontId="15" fillId="0" borderId="11" xfId="46" applyFont="1" applyFill="1" applyBorder="1" applyAlignment="1">
      <alignment/>
      <protection/>
    </xf>
    <xf numFmtId="0" fontId="18" fillId="0" borderId="11" xfId="46" applyFont="1" applyFill="1" applyBorder="1" applyAlignment="1">
      <alignment horizontal="centerContinuous" wrapText="1"/>
      <protection/>
    </xf>
    <xf numFmtId="0" fontId="18" fillId="0" borderId="12" xfId="46" applyFont="1" applyFill="1" applyBorder="1" applyAlignment="1">
      <alignment horizontal="centerContinuous" wrapText="1"/>
      <protection/>
    </xf>
    <xf numFmtId="0" fontId="15" fillId="0" borderId="13" xfId="46" applyFont="1" applyFill="1" applyBorder="1" applyAlignment="1">
      <alignment/>
      <protection/>
    </xf>
    <xf numFmtId="0" fontId="12" fillId="0" borderId="0" xfId="46" applyFont="1" applyFill="1" applyAlignment="1">
      <alignment vertical="top" wrapText="1"/>
      <protection/>
    </xf>
    <xf numFmtId="0" fontId="20" fillId="0" borderId="0" xfId="46" applyFont="1" applyFill="1" applyAlignment="1">
      <alignment vertical="top" wrapText="1"/>
      <protection/>
    </xf>
    <xf numFmtId="0" fontId="0" fillId="0" borderId="0" xfId="46" applyFill="1" applyAlignment="1">
      <alignment vertical="top" wrapText="1"/>
      <protection/>
    </xf>
    <xf numFmtId="0" fontId="22" fillId="0" borderId="0" xfId="46" applyFont="1" applyFill="1" applyAlignment="1">
      <alignment vertical="top"/>
      <protection/>
    </xf>
    <xf numFmtId="0" fontId="22" fillId="0" borderId="0" xfId="46" applyFont="1" applyFill="1" applyAlignment="1">
      <alignment vertical="top" wrapText="1"/>
      <protection/>
    </xf>
    <xf numFmtId="0" fontId="0" fillId="0" borderId="0" xfId="46" applyFill="1" applyAlignment="1">
      <alignment vertical="top"/>
      <protection/>
    </xf>
    <xf numFmtId="0" fontId="0" fillId="0" borderId="0" xfId="46" applyFont="1" applyFill="1" applyAlignment="1">
      <alignment vertical="top" wrapText="1"/>
      <protection/>
    </xf>
    <xf numFmtId="0" fontId="23" fillId="0" borderId="0" xfId="46" applyFont="1" applyFill="1" applyAlignment="1">
      <alignment vertical="top"/>
      <protection/>
    </xf>
    <xf numFmtId="0" fontId="0" fillId="0" borderId="0" xfId="46" applyFont="1" applyFill="1" applyAlignment="1">
      <alignment vertical="top"/>
      <protection/>
    </xf>
    <xf numFmtId="0" fontId="0" fillId="0" borderId="0" xfId="46" applyFont="1" applyFill="1">
      <alignment/>
      <protection/>
    </xf>
    <xf numFmtId="0" fontId="23" fillId="0" borderId="0" xfId="46" applyFont="1" applyFill="1">
      <alignment/>
      <protection/>
    </xf>
    <xf numFmtId="0" fontId="15" fillId="0" borderId="47" xfId="46" applyFont="1" applyFill="1" applyBorder="1" applyAlignment="1">
      <alignment wrapText="1"/>
      <protection/>
    </xf>
    <xf numFmtId="0" fontId="15" fillId="0" borderId="18" xfId="46" applyFont="1" applyFill="1" applyBorder="1" applyAlignment="1">
      <alignment horizontal="center"/>
      <protection/>
    </xf>
    <xf numFmtId="0" fontId="19" fillId="0" borderId="48" xfId="46" applyFont="1" applyFill="1" applyBorder="1" applyAlignment="1">
      <alignment horizontal="left" vertical="center" wrapText="1"/>
      <protection/>
    </xf>
    <xf numFmtId="0" fontId="28" fillId="0" borderId="0" xfId="49" applyFont="1" applyFill="1">
      <alignment/>
      <protection/>
    </xf>
    <xf numFmtId="0" fontId="28" fillId="0" borderId="0" xfId="49" applyFont="1" applyFill="1" applyAlignment="1">
      <alignment horizontal="center"/>
      <protection/>
    </xf>
    <xf numFmtId="0" fontId="0" fillId="0" borderId="0" xfId="49">
      <alignment/>
      <protection/>
    </xf>
    <xf numFmtId="0" fontId="0" fillId="0" borderId="0" xfId="49" applyFont="1">
      <alignment/>
      <protection/>
    </xf>
    <xf numFmtId="0" fontId="0" fillId="0" borderId="0" xfId="49" applyFont="1" applyAlignment="1">
      <alignment horizontal="center"/>
      <protection/>
    </xf>
    <xf numFmtId="0" fontId="6" fillId="0" borderId="16" xfId="45" applyFont="1" applyBorder="1" applyAlignment="1" applyProtection="1">
      <alignment horizontal="center" wrapText="1"/>
      <protection/>
    </xf>
    <xf numFmtId="0" fontId="15" fillId="0" borderId="14" xfId="46" applyFont="1" applyFill="1" applyBorder="1">
      <alignment/>
      <protection/>
    </xf>
    <xf numFmtId="0" fontId="6" fillId="0" borderId="10" xfId="45" applyFont="1" applyFill="1" applyBorder="1" applyAlignment="1" applyProtection="1">
      <alignment horizontal="right"/>
      <protection/>
    </xf>
    <xf numFmtId="173" fontId="6" fillId="0" borderId="12" xfId="45" applyNumberFormat="1" applyFont="1" applyBorder="1" applyAlignment="1" applyProtection="1">
      <alignment horizontal="center" wrapText="1"/>
      <protection/>
    </xf>
    <xf numFmtId="173" fontId="6" fillId="0" borderId="12" xfId="45" applyNumberFormat="1" applyFont="1" applyBorder="1" applyProtection="1">
      <alignment/>
      <protection/>
    </xf>
    <xf numFmtId="173" fontId="6" fillId="0" borderId="12" xfId="45" applyNumberFormat="1" applyFont="1" applyBorder="1" applyAlignment="1" applyProtection="1">
      <alignment horizontal="center"/>
      <protection/>
    </xf>
    <xf numFmtId="0" fontId="6" fillId="0" borderId="33" xfId="45" applyFont="1" applyBorder="1" applyAlignment="1" applyProtection="1">
      <alignment horizontal="left"/>
      <protection/>
    </xf>
    <xf numFmtId="173" fontId="6" fillId="0" borderId="33" xfId="45" applyNumberFormat="1" applyFont="1" applyBorder="1" applyAlignment="1" applyProtection="1">
      <alignment horizontal="center"/>
      <protection/>
    </xf>
    <xf numFmtId="0" fontId="6" fillId="0" borderId="33" xfId="45" applyFont="1" applyBorder="1" applyAlignment="1" applyProtection="1">
      <alignment horizontal="center" wrapText="1"/>
      <protection/>
    </xf>
    <xf numFmtId="0" fontId="51" fillId="0" borderId="0" xfId="44" applyFont="1" applyBorder="1">
      <alignment/>
      <protection/>
    </xf>
    <xf numFmtId="0" fontId="6" fillId="0" borderId="0" xfId="44" applyFont="1" applyBorder="1">
      <alignment/>
      <protection/>
    </xf>
    <xf numFmtId="0" fontId="3" fillId="0" borderId="0" xfId="44" applyFont="1" applyBorder="1">
      <alignment/>
      <protection/>
    </xf>
    <xf numFmtId="176" fontId="8" fillId="0" borderId="0" xfId="44" applyNumberFormat="1" applyFont="1" applyBorder="1">
      <alignment/>
      <protection/>
    </xf>
    <xf numFmtId="0" fontId="4" fillId="0" borderId="0" xfId="44" applyFont="1" applyBorder="1">
      <alignment/>
      <protection/>
    </xf>
    <xf numFmtId="0" fontId="8" fillId="0" borderId="49" xfId="44" applyFont="1" applyBorder="1">
      <alignment/>
      <protection/>
    </xf>
    <xf numFmtId="0" fontId="0" fillId="0" borderId="49" xfId="44" applyFont="1" applyBorder="1">
      <alignment/>
      <protection/>
    </xf>
    <xf numFmtId="0" fontId="52" fillId="0" borderId="0" xfId="44" applyFont="1" applyBorder="1">
      <alignment/>
      <protection/>
    </xf>
    <xf numFmtId="0" fontId="53" fillId="0" borderId="0" xfId="44" applyFont="1" applyBorder="1">
      <alignment/>
      <protection/>
    </xf>
    <xf numFmtId="0" fontId="28" fillId="0" borderId="0" xfId="44" applyFont="1" applyBorder="1">
      <alignment/>
      <protection/>
    </xf>
    <xf numFmtId="0" fontId="6" fillId="0" borderId="12" xfId="44" applyFont="1" applyBorder="1">
      <alignment/>
      <protection/>
    </xf>
    <xf numFmtId="0" fontId="55" fillId="0" borderId="0" xfId="44" applyFont="1" applyBorder="1" applyAlignment="1">
      <alignment/>
      <protection/>
    </xf>
    <xf numFmtId="0" fontId="4" fillId="0" borderId="0" xfId="44" applyFont="1" applyBorder="1" applyAlignment="1">
      <alignment horizontal="centerContinuous"/>
      <protection/>
    </xf>
    <xf numFmtId="0" fontId="55" fillId="0" borderId="0" xfId="44" applyFont="1" applyBorder="1">
      <alignment/>
      <protection/>
    </xf>
    <xf numFmtId="0" fontId="0" fillId="0" borderId="0" xfId="44" applyFont="1" applyBorder="1" applyAlignment="1">
      <alignment horizontal="centerContinuous"/>
      <protection/>
    </xf>
    <xf numFmtId="0" fontId="15" fillId="0" borderId="12" xfId="46" applyFont="1" applyFill="1" applyBorder="1" applyAlignment="1">
      <alignment vertical="center"/>
      <protection/>
    </xf>
    <xf numFmtId="0" fontId="47" fillId="0" borderId="0" xfId="44" applyFont="1" applyBorder="1" applyAlignment="1">
      <alignment horizontal="centerContinuous" vertical="center"/>
      <protection/>
    </xf>
    <xf numFmtId="0" fontId="25" fillId="0" borderId="0" xfId="44" applyFont="1" applyBorder="1" applyAlignment="1">
      <alignment horizontal="centerContinuous" vertical="center"/>
      <protection/>
    </xf>
    <xf numFmtId="0" fontId="4" fillId="0" borderId="0" xfId="44" applyFont="1" applyBorder="1" applyAlignment="1">
      <alignment horizontal="right"/>
      <protection/>
    </xf>
    <xf numFmtId="0" fontId="4" fillId="0" borderId="0" xfId="44" applyFont="1" applyBorder="1" applyAlignment="1">
      <alignment horizontal="left"/>
      <protection/>
    </xf>
    <xf numFmtId="0" fontId="25" fillId="0" borderId="0" xfId="44" applyFont="1" applyBorder="1">
      <alignment/>
      <protection/>
    </xf>
    <xf numFmtId="176" fontId="3" fillId="0" borderId="0" xfId="44" applyNumberFormat="1" applyFont="1" applyBorder="1">
      <alignment/>
      <protection/>
    </xf>
    <xf numFmtId="0" fontId="56" fillId="0" borderId="0" xfId="44" applyFont="1" applyBorder="1">
      <alignment/>
      <protection/>
    </xf>
    <xf numFmtId="0" fontId="57" fillId="0" borderId="50" xfId="44" applyFont="1" applyBorder="1" applyAlignment="1">
      <alignment horizontal="center" vertical="center" textRotation="90" wrapText="1"/>
      <protection/>
    </xf>
    <xf numFmtId="0" fontId="0" fillId="0" borderId="51" xfId="44" applyFont="1" applyBorder="1">
      <alignment/>
      <protection/>
    </xf>
    <xf numFmtId="0" fontId="0" fillId="0" borderId="26" xfId="44" applyFont="1" applyBorder="1">
      <alignment/>
      <protection/>
    </xf>
    <xf numFmtId="0" fontId="0" fillId="0" borderId="52" xfId="44" applyFont="1" applyBorder="1">
      <alignment/>
      <protection/>
    </xf>
    <xf numFmtId="0" fontId="0" fillId="0" borderId="53" xfId="44" applyFont="1" applyBorder="1">
      <alignment/>
      <protection/>
    </xf>
    <xf numFmtId="0" fontId="0" fillId="0" borderId="28" xfId="43" applyFont="1" applyBorder="1">
      <alignment/>
      <protection/>
    </xf>
    <xf numFmtId="0" fontId="0" fillId="0" borderId="44" xfId="44" applyFont="1" applyBorder="1">
      <alignment/>
      <protection/>
    </xf>
    <xf numFmtId="0" fontId="0" fillId="0" borderId="54" xfId="44" applyFont="1" applyBorder="1">
      <alignment/>
      <protection/>
    </xf>
    <xf numFmtId="0" fontId="0" fillId="0" borderId="54" xfId="43" applyFont="1" applyBorder="1">
      <alignment/>
      <protection/>
    </xf>
    <xf numFmtId="0" fontId="0" fillId="0" borderId="52" xfId="43" applyFont="1" applyBorder="1">
      <alignment/>
      <protection/>
    </xf>
    <xf numFmtId="0" fontId="0" fillId="0" borderId="44" xfId="43" applyFont="1" applyBorder="1">
      <alignment/>
      <protection/>
    </xf>
    <xf numFmtId="0" fontId="8" fillId="0" borderId="11" xfId="44" applyFont="1" applyBorder="1">
      <alignment/>
      <protection/>
    </xf>
    <xf numFmtId="0" fontId="0" fillId="0" borderId="55" xfId="44" applyFont="1" applyBorder="1">
      <alignment/>
      <protection/>
    </xf>
    <xf numFmtId="0" fontId="6" fillId="0" borderId="11" xfId="44" applyFont="1" applyBorder="1">
      <alignment/>
      <protection/>
    </xf>
    <xf numFmtId="0" fontId="6" fillId="0" borderId="16" xfId="44" applyFont="1" applyBorder="1">
      <alignment/>
      <protection/>
    </xf>
    <xf numFmtId="0" fontId="6" fillId="0" borderId="55" xfId="44" applyFont="1" applyBorder="1">
      <alignment/>
      <protection/>
    </xf>
    <xf numFmtId="0" fontId="0" fillId="0" borderId="56" xfId="44" applyFont="1" applyBorder="1">
      <alignment/>
      <protection/>
    </xf>
    <xf numFmtId="0" fontId="8" fillId="0" borderId="24" xfId="44" applyFont="1" applyBorder="1">
      <alignment/>
      <protection/>
    </xf>
    <xf numFmtId="0" fontId="0" fillId="0" borderId="25" xfId="44" applyFont="1" applyBorder="1">
      <alignment/>
      <protection/>
    </xf>
    <xf numFmtId="0" fontId="8" fillId="0" borderId="57" xfId="44" applyFont="1" applyBorder="1">
      <alignment/>
      <protection/>
    </xf>
    <xf numFmtId="0" fontId="0" fillId="0" borderId="58" xfId="44" applyFont="1" applyBorder="1">
      <alignment/>
      <protection/>
    </xf>
    <xf numFmtId="0" fontId="0" fillId="0" borderId="59" xfId="44" applyFont="1" applyBorder="1">
      <alignment/>
      <protection/>
    </xf>
    <xf numFmtId="0" fontId="4" fillId="0" borderId="54" xfId="44" applyFont="1" applyBorder="1" applyAlignment="1">
      <alignment horizontal="centerContinuous"/>
      <protection/>
    </xf>
    <xf numFmtId="0" fontId="4" fillId="0" borderId="52" xfId="44" applyFont="1" applyBorder="1" applyAlignment="1">
      <alignment horizontal="centerContinuous"/>
      <protection/>
    </xf>
    <xf numFmtId="0" fontId="0" fillId="0" borderId="60" xfId="44" applyFont="1" applyBorder="1">
      <alignment/>
      <protection/>
    </xf>
    <xf numFmtId="0" fontId="0" fillId="0" borderId="61" xfId="44" applyFont="1" applyBorder="1">
      <alignment/>
      <protection/>
    </xf>
    <xf numFmtId="0" fontId="4" fillId="0" borderId="61" xfId="44" applyFont="1" applyBorder="1">
      <alignment/>
      <protection/>
    </xf>
    <xf numFmtId="0" fontId="0" fillId="0" borderId="62" xfId="44" applyFont="1" applyBorder="1">
      <alignment/>
      <protection/>
    </xf>
    <xf numFmtId="0" fontId="6" fillId="0" borderId="0" xfId="44" applyFont="1" applyBorder="1" applyAlignment="1">
      <alignment horizontal="centerContinuous"/>
      <protection/>
    </xf>
    <xf numFmtId="0" fontId="4" fillId="0" borderId="37" xfId="48" applyFont="1" applyBorder="1" applyAlignment="1" applyProtection="1">
      <alignment horizontal="left"/>
      <protection/>
    </xf>
    <xf numFmtId="172" fontId="4" fillId="0" borderId="37" xfId="48" applyNumberFormat="1" applyFont="1" applyBorder="1" applyAlignment="1" applyProtection="1">
      <alignment horizontal="left"/>
      <protection/>
    </xf>
    <xf numFmtId="0" fontId="0" fillId="0" borderId="45" xfId="47" applyBorder="1">
      <alignment/>
      <protection/>
    </xf>
    <xf numFmtId="175" fontId="6" fillId="0" borderId="0" xfId="45" applyNumberFormat="1" applyFont="1" applyFill="1" applyBorder="1" applyProtection="1">
      <alignment/>
      <protection/>
    </xf>
    <xf numFmtId="175" fontId="6" fillId="0" borderId="10" xfId="45" applyNumberFormat="1" applyFont="1" applyFill="1" applyBorder="1" applyProtection="1">
      <alignment/>
      <protection/>
    </xf>
    <xf numFmtId="0" fontId="3" fillId="0" borderId="0" xfId="45" applyFont="1" applyAlignment="1">
      <alignment horizontal="left"/>
      <protection locked="0"/>
    </xf>
    <xf numFmtId="0" fontId="0" fillId="0" borderId="0" xfId="0" applyAlignment="1">
      <alignment horizontal="center"/>
    </xf>
    <xf numFmtId="0" fontId="6" fillId="0" borderId="48" xfId="45" applyFont="1" applyBorder="1" applyProtection="1">
      <alignment/>
      <protection/>
    </xf>
    <xf numFmtId="0" fontId="31" fillId="0" borderId="45" xfId="44" applyFont="1" applyFill="1" applyBorder="1">
      <alignment/>
      <protection/>
    </xf>
    <xf numFmtId="0" fontId="4" fillId="0" borderId="0" xfId="0" applyFont="1" applyFill="1" applyBorder="1" applyAlignment="1">
      <alignment horizontal="centerContinuous"/>
    </xf>
    <xf numFmtId="0" fontId="6" fillId="0" borderId="0" xfId="0" applyFont="1" applyFill="1" applyBorder="1" applyAlignment="1">
      <alignment horizontal="centerContinuous"/>
    </xf>
    <xf numFmtId="0" fontId="6" fillId="33" borderId="24" xfId="45" applyFont="1" applyFill="1" applyBorder="1">
      <alignment/>
      <protection locked="0"/>
    </xf>
    <xf numFmtId="0" fontId="6" fillId="33" borderId="25" xfId="45" applyFont="1" applyFill="1" applyBorder="1">
      <alignment/>
      <protection locked="0"/>
    </xf>
    <xf numFmtId="0" fontId="6" fillId="33" borderId="26" xfId="45" applyFont="1" applyFill="1" applyBorder="1">
      <alignment/>
      <protection locked="0"/>
    </xf>
    <xf numFmtId="0" fontId="6" fillId="33" borderId="19" xfId="45" applyFont="1" applyFill="1" applyBorder="1">
      <alignment/>
      <protection locked="0"/>
    </xf>
    <xf numFmtId="0" fontId="6" fillId="33" borderId="0" xfId="45" applyFont="1" applyFill="1" applyBorder="1">
      <alignment/>
      <protection locked="0"/>
    </xf>
    <xf numFmtId="0" fontId="6" fillId="33" borderId="20" xfId="45" applyFont="1" applyFill="1" applyBorder="1">
      <alignment/>
      <protection locked="0"/>
    </xf>
    <xf numFmtId="0" fontId="6" fillId="33" borderId="27" xfId="45" applyFont="1" applyFill="1" applyBorder="1">
      <alignment/>
      <protection locked="0"/>
    </xf>
    <xf numFmtId="0" fontId="6" fillId="33" borderId="10" xfId="45" applyFont="1" applyFill="1" applyBorder="1">
      <alignment/>
      <protection locked="0"/>
    </xf>
    <xf numFmtId="0" fontId="6" fillId="33" borderId="28" xfId="45" applyFont="1" applyFill="1" applyBorder="1">
      <alignment/>
      <protection locked="0"/>
    </xf>
    <xf numFmtId="2" fontId="0" fillId="0" borderId="16" xfId="45" applyNumberFormat="1" applyFont="1" applyBorder="1" applyProtection="1">
      <alignment/>
      <protection locked="0"/>
    </xf>
    <xf numFmtId="0" fontId="52" fillId="0" borderId="50" xfId="44" applyFont="1" applyBorder="1" applyAlignment="1">
      <alignment horizontal="center"/>
      <protection/>
    </xf>
    <xf numFmtId="0" fontId="0" fillId="0" borderId="17" xfId="44" applyFont="1" applyBorder="1" applyAlignment="1">
      <alignment horizontal="centerContinuous"/>
      <protection/>
    </xf>
    <xf numFmtId="0" fontId="0" fillId="0" borderId="17" xfId="44" applyFont="1" applyBorder="1">
      <alignment/>
      <protection/>
    </xf>
    <xf numFmtId="176" fontId="0" fillId="0" borderId="0" xfId="45" applyNumberFormat="1" applyFont="1" applyProtection="1">
      <alignment/>
      <protection/>
    </xf>
    <xf numFmtId="0" fontId="3" fillId="0" borderId="0" xfId="0" applyFont="1" applyAlignment="1">
      <alignment horizontal="left"/>
    </xf>
    <xf numFmtId="0" fontId="3" fillId="0" borderId="0" xfId="0" applyFont="1" applyAlignment="1">
      <alignment horizontal="center"/>
    </xf>
    <xf numFmtId="0" fontId="95" fillId="0" borderId="63" xfId="0" applyFont="1" applyFill="1" applyBorder="1" applyAlignment="1" applyProtection="1">
      <alignment horizontal="left" vertical="center" wrapText="1"/>
      <protection/>
    </xf>
    <xf numFmtId="0" fontId="4" fillId="0" borderId="0" xfId="45" applyFont="1" applyAlignment="1" applyProtection="1">
      <alignment horizontal="left"/>
      <protection/>
    </xf>
    <xf numFmtId="173" fontId="6" fillId="0" borderId="33" xfId="45" applyNumberFormat="1" applyFont="1" applyBorder="1" applyAlignment="1" applyProtection="1">
      <alignment horizontal="center"/>
      <protection locked="0"/>
    </xf>
    <xf numFmtId="0" fontId="4" fillId="0" borderId="16" xfId="45" applyFont="1" applyBorder="1" applyProtection="1">
      <alignment/>
      <protection locked="0"/>
    </xf>
    <xf numFmtId="0" fontId="28" fillId="0" borderId="11" xfId="45" applyFont="1" applyBorder="1" applyProtection="1">
      <alignment/>
      <protection locked="0"/>
    </xf>
    <xf numFmtId="176" fontId="6" fillId="0" borderId="0" xfId="45" applyNumberFormat="1" applyFont="1" applyAlignment="1">
      <alignment horizontal="right"/>
      <protection locked="0"/>
    </xf>
    <xf numFmtId="1" fontId="8" fillId="0" borderId="0" xfId="45" applyNumberFormat="1" applyFont="1" applyAlignment="1" applyProtection="1">
      <alignment horizontal="left"/>
      <protection/>
    </xf>
    <xf numFmtId="1" fontId="6" fillId="0" borderId="0" xfId="45" applyNumberFormat="1" applyFont="1">
      <alignment/>
      <protection locked="0"/>
    </xf>
    <xf numFmtId="1" fontId="6" fillId="0" borderId="0" xfId="45" applyNumberFormat="1" applyFont="1" applyAlignment="1">
      <alignment horizontal="center"/>
      <protection locked="0"/>
    </xf>
    <xf numFmtId="176" fontId="6" fillId="0" borderId="0" xfId="45" applyNumberFormat="1" applyFont="1" applyAlignment="1" applyProtection="1">
      <alignment horizontal="center"/>
      <protection locked="0"/>
    </xf>
    <xf numFmtId="176" fontId="42" fillId="0" borderId="0" xfId="45" applyNumberFormat="1" applyFont="1" applyAlignment="1" applyProtection="1">
      <alignment horizontal="center"/>
      <protection/>
    </xf>
    <xf numFmtId="176" fontId="6" fillId="0" borderId="0" xfId="45" applyNumberFormat="1" applyFont="1" applyAlignment="1" applyProtection="1">
      <alignment horizontal="center"/>
      <protection/>
    </xf>
    <xf numFmtId="1" fontId="24" fillId="0" borderId="0" xfId="45" applyNumberFormat="1" applyFont="1" applyAlignment="1" applyProtection="1">
      <alignment horizontal="centerContinuous"/>
      <protection/>
    </xf>
    <xf numFmtId="1" fontId="2" fillId="0" borderId="0" xfId="45" applyNumberFormat="1" applyFont="1" applyAlignment="1" applyProtection="1">
      <alignment horizontal="centerContinuous"/>
      <protection/>
    </xf>
    <xf numFmtId="1" fontId="4" fillId="0" borderId="0" xfId="45" applyNumberFormat="1" applyFont="1" applyProtection="1">
      <alignment/>
      <protection/>
    </xf>
    <xf numFmtId="1" fontId="6" fillId="0" borderId="0" xfId="45" applyNumberFormat="1" applyFont="1" applyProtection="1">
      <alignment/>
      <protection/>
    </xf>
    <xf numFmtId="0" fontId="20" fillId="0" borderId="37" xfId="46" applyFont="1" applyFill="1" applyBorder="1" applyAlignment="1">
      <alignment horizontal="left" vertical="center" wrapText="1"/>
      <protection/>
    </xf>
    <xf numFmtId="0" fontId="20" fillId="0" borderId="0" xfId="46" applyFont="1" applyFill="1" applyBorder="1" applyAlignment="1">
      <alignment horizontal="left" vertical="center" wrapText="1"/>
      <protection/>
    </xf>
    <xf numFmtId="0" fontId="20" fillId="0" borderId="17" xfId="46" applyFont="1" applyFill="1" applyBorder="1" applyAlignment="1">
      <alignment horizontal="left" vertical="center" wrapText="1"/>
      <protection/>
    </xf>
    <xf numFmtId="0" fontId="20" fillId="0" borderId="46" xfId="46" applyFont="1" applyFill="1" applyBorder="1" applyAlignment="1">
      <alignment horizontal="left" vertical="center" wrapText="1"/>
      <protection/>
    </xf>
    <xf numFmtId="0" fontId="20" fillId="0" borderId="38" xfId="46" applyFont="1" applyFill="1" applyBorder="1" applyAlignment="1">
      <alignment horizontal="left" vertical="center" wrapText="1"/>
      <protection/>
    </xf>
    <xf numFmtId="0" fontId="20" fillId="0" borderId="40" xfId="46" applyFont="1" applyFill="1" applyBorder="1" applyAlignment="1">
      <alignment horizontal="left" vertical="center" wrapText="1"/>
      <protection/>
    </xf>
    <xf numFmtId="0" fontId="20" fillId="0" borderId="41" xfId="46" applyFont="1" applyFill="1" applyBorder="1" applyAlignment="1">
      <alignment horizontal="left" vertical="center" wrapText="1"/>
      <protection/>
    </xf>
    <xf numFmtId="0" fontId="15" fillId="0" borderId="11" xfId="46" applyFont="1" applyFill="1" applyBorder="1" applyAlignment="1">
      <alignment horizontal="center" vertical="top" wrapText="1"/>
      <protection/>
    </xf>
    <xf numFmtId="0" fontId="15" fillId="0" borderId="12" xfId="46" applyFont="1" applyFill="1" applyBorder="1" applyAlignment="1">
      <alignment horizontal="center" vertical="top" wrapText="1"/>
      <protection/>
    </xf>
    <xf numFmtId="0" fontId="15" fillId="0" borderId="40" xfId="46" applyFont="1" applyFill="1" applyBorder="1" applyAlignment="1">
      <alignment horizontal="center" vertical="top" wrapText="1"/>
      <protection/>
    </xf>
    <xf numFmtId="0" fontId="15" fillId="0" borderId="41" xfId="46" applyFont="1" applyFill="1" applyBorder="1" applyAlignment="1">
      <alignment horizontal="center" vertical="top" wrapText="1"/>
      <protection/>
    </xf>
    <xf numFmtId="0" fontId="20" fillId="0" borderId="38" xfId="46" applyFont="1" applyFill="1" applyBorder="1" applyAlignment="1">
      <alignment horizontal="left" vertical="top" wrapText="1"/>
      <protection/>
    </xf>
    <xf numFmtId="0" fontId="20" fillId="0" borderId="40" xfId="46" applyFont="1" applyFill="1" applyBorder="1" applyAlignment="1">
      <alignment horizontal="left" vertical="top" wrapText="1"/>
      <protection/>
    </xf>
    <xf numFmtId="0" fontId="20" fillId="0" borderId="41" xfId="46" applyFont="1" applyFill="1" applyBorder="1" applyAlignment="1">
      <alignment horizontal="left" vertical="top" wrapText="1"/>
      <protection/>
    </xf>
    <xf numFmtId="0" fontId="20" fillId="0" borderId="45" xfId="46" applyFont="1" applyFill="1" applyBorder="1" applyAlignment="1">
      <alignment horizontal="left" vertical="top" wrapText="1"/>
      <protection/>
    </xf>
    <xf numFmtId="0" fontId="20" fillId="0" borderId="17" xfId="46" applyFont="1" applyFill="1" applyBorder="1" applyAlignment="1">
      <alignment horizontal="left" vertical="top" wrapText="1"/>
      <protection/>
    </xf>
    <xf numFmtId="0" fontId="20" fillId="0" borderId="46" xfId="46" applyFont="1" applyFill="1" applyBorder="1" applyAlignment="1">
      <alignment horizontal="left" vertical="top" wrapText="1"/>
      <protection/>
    </xf>
    <xf numFmtId="0" fontId="16" fillId="0" borderId="47" xfId="46" applyFont="1" applyFill="1" applyBorder="1" applyAlignment="1">
      <alignment vertical="center" wrapText="1"/>
      <protection/>
    </xf>
    <xf numFmtId="0" fontId="16" fillId="0" borderId="48" xfId="46" applyFont="1" applyFill="1" applyBorder="1" applyAlignment="1">
      <alignment vertical="center" wrapText="1"/>
      <protection/>
    </xf>
    <xf numFmtId="0" fontId="19" fillId="0" borderId="38" xfId="46" applyFont="1" applyFill="1" applyBorder="1" applyAlignment="1">
      <alignment vertical="top" wrapText="1"/>
      <protection/>
    </xf>
    <xf numFmtId="0" fontId="19" fillId="0" borderId="48" xfId="46" applyFont="1" applyFill="1" applyBorder="1" applyAlignment="1">
      <alignment vertical="top" wrapText="1"/>
      <protection/>
    </xf>
    <xf numFmtId="0" fontId="20" fillId="0" borderId="12" xfId="46" applyFont="1" applyFill="1" applyBorder="1" applyAlignment="1">
      <alignment horizontal="left" wrapText="1"/>
      <protection/>
    </xf>
    <xf numFmtId="0" fontId="1" fillId="0" borderId="12" xfId="45" applyFill="1" applyBorder="1" applyAlignment="1">
      <alignment horizontal="left" wrapText="1"/>
      <protection locked="0"/>
    </xf>
    <xf numFmtId="0" fontId="1" fillId="0" borderId="13" xfId="45" applyFill="1" applyBorder="1" applyAlignment="1">
      <alignment horizontal="left" wrapText="1"/>
      <protection locked="0"/>
    </xf>
    <xf numFmtId="0" fontId="20" fillId="0" borderId="45" xfId="46" applyFont="1" applyFill="1" applyBorder="1" applyAlignment="1">
      <alignment horizontal="left" vertical="center" wrapText="1"/>
      <protection/>
    </xf>
    <xf numFmtId="0" fontId="13" fillId="0" borderId="12" xfId="46" applyFont="1" applyFill="1" applyBorder="1" applyAlignment="1">
      <alignment horizontal="left" vertical="center" wrapText="1"/>
      <protection/>
    </xf>
    <xf numFmtId="0" fontId="13" fillId="0" borderId="13" xfId="46" applyFont="1" applyFill="1" applyBorder="1" applyAlignment="1">
      <alignment horizontal="left" vertical="center" wrapText="1"/>
      <protection/>
    </xf>
    <xf numFmtId="0" fontId="15" fillId="0" borderId="11" xfId="46" applyFont="1" applyFill="1" applyBorder="1" applyAlignment="1">
      <alignment horizontal="center"/>
      <protection/>
    </xf>
    <xf numFmtId="0" fontId="15" fillId="0" borderId="12" xfId="46" applyFont="1" applyFill="1" applyBorder="1" applyAlignment="1">
      <alignment horizontal="center"/>
      <protection/>
    </xf>
    <xf numFmtId="0" fontId="15" fillId="0" borderId="40" xfId="46" applyFont="1" applyFill="1" applyBorder="1" applyAlignment="1">
      <alignment horizontal="center"/>
      <protection/>
    </xf>
    <xf numFmtId="0" fontId="15" fillId="0" borderId="41" xfId="46" applyFont="1" applyFill="1" applyBorder="1" applyAlignment="1">
      <alignment horizontal="center"/>
      <protection/>
    </xf>
    <xf numFmtId="0" fontId="20" fillId="0" borderId="11" xfId="46" applyFont="1" applyFill="1" applyBorder="1" applyAlignment="1">
      <alignment horizontal="left" vertical="center" wrapText="1"/>
      <protection/>
    </xf>
    <xf numFmtId="0" fontId="20" fillId="0" borderId="12" xfId="46" applyFont="1" applyFill="1" applyBorder="1" applyAlignment="1">
      <alignment horizontal="left" vertical="center" wrapText="1"/>
      <protection/>
    </xf>
    <xf numFmtId="0" fontId="20" fillId="0" borderId="13" xfId="46" applyFont="1" applyFill="1" applyBorder="1" applyAlignment="1">
      <alignment horizontal="left" vertical="center" wrapText="1"/>
      <protection/>
    </xf>
    <xf numFmtId="0" fontId="15" fillId="0" borderId="47" xfId="46" applyFont="1" applyFill="1" applyBorder="1" applyAlignment="1">
      <alignment vertical="center"/>
      <protection/>
    </xf>
    <xf numFmtId="0" fontId="1" fillId="0" borderId="18" xfId="45" applyFill="1" applyBorder="1" applyAlignment="1">
      <alignment vertical="center"/>
      <protection locked="0"/>
    </xf>
    <xf numFmtId="0" fontId="1" fillId="0" borderId="48" xfId="45" applyFill="1" applyBorder="1" applyAlignment="1">
      <alignment vertical="center"/>
      <protection locked="0"/>
    </xf>
    <xf numFmtId="0" fontId="16" fillId="0" borderId="38" xfId="46" applyFont="1" applyFill="1" applyBorder="1" applyAlignment="1">
      <alignment vertical="center" wrapText="1"/>
      <protection/>
    </xf>
    <xf numFmtId="0" fontId="1" fillId="0" borderId="45" xfId="45" applyFill="1" applyBorder="1" applyAlignment="1">
      <alignment vertical="center" wrapText="1"/>
      <protection locked="0"/>
    </xf>
    <xf numFmtId="0" fontId="6" fillId="0" borderId="24" xfId="44" applyFont="1" applyBorder="1" applyAlignment="1">
      <alignment horizontal="center" vertical="center"/>
      <protection/>
    </xf>
    <xf numFmtId="0" fontId="6" fillId="0" borderId="27" xfId="44" applyFont="1" applyBorder="1" applyAlignment="1">
      <alignment horizontal="center" vertical="center"/>
      <protection/>
    </xf>
    <xf numFmtId="0" fontId="54" fillId="0" borderId="0" xfId="44" applyFont="1" applyBorder="1" applyAlignment="1">
      <alignment wrapText="1"/>
      <protection/>
    </xf>
    <xf numFmtId="0" fontId="1" fillId="0" borderId="0" xfId="48" applyAlignment="1">
      <alignment wrapText="1"/>
      <protection locked="0"/>
    </xf>
    <xf numFmtId="0" fontId="1" fillId="0" borderId="20" xfId="48" applyBorder="1" applyAlignment="1">
      <alignment wrapText="1"/>
      <protection locked="0"/>
    </xf>
    <xf numFmtId="175" fontId="43" fillId="0" borderId="0" xfId="45" applyNumberFormat="1" applyFont="1" applyAlignment="1">
      <alignment horizontal="centerContinuous"/>
      <protection locked="0"/>
    </xf>
    <xf numFmtId="175" fontId="42" fillId="0" borderId="0" xfId="45" applyNumberFormat="1" applyFont="1">
      <alignment/>
      <protection locked="0"/>
    </xf>
    <xf numFmtId="175" fontId="8" fillId="0" borderId="0" xfId="45" applyNumberFormat="1" applyFont="1" applyAlignment="1">
      <alignment wrapText="1"/>
      <protection locked="0"/>
    </xf>
    <xf numFmtId="0" fontId="76" fillId="0" borderId="0" xfId="45" applyFont="1">
      <alignment/>
      <protection locked="0"/>
    </xf>
    <xf numFmtId="0" fontId="77" fillId="0" borderId="0" xfId="0" applyFont="1" applyAlignment="1">
      <alignment horizontal="left"/>
    </xf>
    <xf numFmtId="0" fontId="0" fillId="0" borderId="0" xfId="0" applyFont="1" applyAlignment="1">
      <alignment horizontal="left"/>
    </xf>
    <xf numFmtId="0" fontId="77" fillId="0" borderId="0" xfId="0" applyFont="1" applyAlignment="1">
      <alignment horizontal="center"/>
    </xf>
    <xf numFmtId="0" fontId="0" fillId="0" borderId="0" xfId="0" applyFont="1" applyAlignment="1">
      <alignment horizontal="center"/>
    </xf>
  </cellXfs>
  <cellStyles count="56">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Kontrollcelle" xfId="41"/>
    <cellStyle name="Merknad" xfId="42"/>
    <cellStyle name="Normal_1-10-03WBTF TEAM-PAIR" xfId="43"/>
    <cellStyle name="Normal_Sheet1" xfId="44"/>
    <cellStyle name="Normal_TMPR" xfId="45"/>
    <cellStyle name="Normal_Trials Inspection Sheet" xfId="46"/>
    <cellStyle name="Normal_Volume-Speed-Timing Sheet" xfId="47"/>
    <cellStyle name="Normal_WBTF SOLO2-18" xfId="48"/>
    <cellStyle name="Normal_WBTFmenumakr3" xfId="49"/>
    <cellStyle name="Nøytral" xfId="50"/>
    <cellStyle name="Overskrift 1" xfId="51"/>
    <cellStyle name="Overskrift 2" xfId="52"/>
    <cellStyle name="Overskrift 3" xfId="53"/>
    <cellStyle name="Overskrift 4" xfId="54"/>
    <cellStyle name="Percent" xfId="55"/>
    <cellStyle name="Tittel" xfId="56"/>
    <cellStyle name="Totalt" xfId="57"/>
    <cellStyle name="Comma" xfId="58"/>
    <cellStyle name="Comma [0]" xfId="59"/>
    <cellStyle name="Utdata" xfId="60"/>
    <cellStyle name="Uthevingsfarge1" xfId="61"/>
    <cellStyle name="Uthevingsfarge2" xfId="62"/>
    <cellStyle name="Uthevingsfarge3" xfId="63"/>
    <cellStyle name="Uthevingsfarge4" xfId="64"/>
    <cellStyle name="Uthevingsfarge5" xfId="65"/>
    <cellStyle name="Uthevingsfarge6" xfId="66"/>
    <cellStyle name="Currency" xfId="67"/>
    <cellStyle name="Currency [0]" xfId="68"/>
    <cellStyle name="Varseltekst" xfId="69"/>
  </cellStyles>
  <dxfs count="50">
    <dxf>
      <font>
        <b/>
        <i val="0"/>
      </font>
      <fill>
        <patternFill>
          <bgColor indexed="13"/>
        </patternFill>
      </fill>
    </dxf>
    <dxf>
      <font>
        <b/>
        <i val="0"/>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b/>
        <i val="0"/>
      </font>
      <fill>
        <patternFill>
          <bgColor indexed="13"/>
        </patternFill>
      </fill>
    </dxf>
    <dxf>
      <font>
        <b/>
        <i val="0"/>
      </font>
      <fill>
        <patternFill>
          <bgColor indexed="13"/>
        </patternFill>
      </fill>
    </dxf>
    <dxf>
      <font>
        <b/>
        <i val="0"/>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b/>
        <i val="0"/>
      </font>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1">
    <tabColor indexed="48"/>
    <pageSetUpPr fitToPage="1"/>
  </sheetPr>
  <dimension ref="A1:I84"/>
  <sheetViews>
    <sheetView showGridLines="0" zoomScale="75" zoomScaleNormal="75" zoomScalePageLayoutView="0" workbookViewId="0" topLeftCell="A1">
      <selection activeCell="E16" sqref="E16"/>
    </sheetView>
  </sheetViews>
  <sheetFormatPr defaultColWidth="12.421875" defaultRowHeight="12.75"/>
  <cols>
    <col min="1" max="1" width="4.7109375" style="1" customWidth="1"/>
    <col min="2" max="2" width="30.28125" style="24" customWidth="1"/>
    <col min="3" max="3" width="28.421875" style="10" customWidth="1"/>
    <col min="4" max="4" width="4.57421875" style="1" customWidth="1"/>
    <col min="5" max="16384" width="12.421875" style="1" customWidth="1"/>
  </cols>
  <sheetData>
    <row r="1" spans="2:5" ht="23.25">
      <c r="B1" s="2" t="s">
        <v>0</v>
      </c>
      <c r="C1" s="3"/>
      <c r="D1" s="4"/>
      <c r="E1" s="4"/>
    </row>
    <row r="3" spans="2:3" ht="18">
      <c r="B3" s="5" t="s">
        <v>1</v>
      </c>
      <c r="C3" s="6" t="s">
        <v>334</v>
      </c>
    </row>
    <row r="4" spans="2:3" ht="18">
      <c r="B4" s="5" t="s">
        <v>2</v>
      </c>
      <c r="C4" s="6" t="s">
        <v>335</v>
      </c>
    </row>
    <row r="5" spans="2:3" ht="18">
      <c r="B5" s="5" t="s">
        <v>3</v>
      </c>
      <c r="C5" s="6" t="s">
        <v>336</v>
      </c>
    </row>
    <row r="6" spans="2:3" ht="23.25">
      <c r="B6" s="7" t="s">
        <v>4</v>
      </c>
      <c r="C6" s="8" t="s">
        <v>245</v>
      </c>
    </row>
    <row r="7" spans="2:3" ht="23.25">
      <c r="B7" s="7" t="s">
        <v>5</v>
      </c>
      <c r="C7" s="8" t="s">
        <v>337</v>
      </c>
    </row>
    <row r="8" ht="18">
      <c r="B8" s="9"/>
    </row>
    <row r="9" spans="1:9" s="14" customFormat="1" ht="18.75" thickBot="1">
      <c r="A9" s="11"/>
      <c r="B9" s="12"/>
      <c r="C9" s="13"/>
      <c r="D9" s="11"/>
      <c r="E9" s="11"/>
      <c r="F9" s="11"/>
      <c r="G9" s="11"/>
      <c r="H9" s="11"/>
      <c r="I9" s="11"/>
    </row>
    <row r="10" spans="2:3" s="14" customFormat="1" ht="18">
      <c r="B10" s="15"/>
      <c r="C10" s="16"/>
    </row>
    <row r="11" spans="1:3" ht="23.25">
      <c r="A11" s="461">
        <f>COUNTA(C12:C26)</f>
        <v>9</v>
      </c>
      <c r="B11" s="17" t="s">
        <v>6</v>
      </c>
      <c r="C11" s="10" t="s">
        <v>7</v>
      </c>
    </row>
    <row r="12" spans="2:3" ht="15.75">
      <c r="B12" s="5" t="s">
        <v>8</v>
      </c>
      <c r="C12" s="465" t="s">
        <v>353</v>
      </c>
    </row>
    <row r="13" spans="2:3" ht="15.75">
      <c r="B13" s="5" t="s">
        <v>9</v>
      </c>
      <c r="C13" s="465" t="s">
        <v>354</v>
      </c>
    </row>
    <row r="14" spans="2:3" ht="15.75">
      <c r="B14" s="5" t="s">
        <v>10</v>
      </c>
      <c r="C14" s="465" t="s">
        <v>355</v>
      </c>
    </row>
    <row r="15" spans="2:3" ht="15.75">
      <c r="B15" s="5" t="s">
        <v>11</v>
      </c>
      <c r="C15" s="465" t="s">
        <v>356</v>
      </c>
    </row>
    <row r="16" spans="2:3" ht="15.75">
      <c r="B16" s="5" t="s">
        <v>12</v>
      </c>
      <c r="C16" s="465" t="s">
        <v>357</v>
      </c>
    </row>
    <row r="17" spans="2:3" ht="15.75">
      <c r="B17" s="5" t="s">
        <v>13</v>
      </c>
      <c r="C17" s="465" t="s">
        <v>358</v>
      </c>
    </row>
    <row r="18" spans="2:3" ht="15.75">
      <c r="B18" s="5" t="s">
        <v>14</v>
      </c>
      <c r="C18" s="465" t="s">
        <v>359</v>
      </c>
    </row>
    <row r="19" spans="2:3" ht="15.75">
      <c r="B19" s="5" t="s">
        <v>15</v>
      </c>
      <c r="C19" s="465" t="s">
        <v>360</v>
      </c>
    </row>
    <row r="20" spans="2:3" ht="15.75">
      <c r="B20" s="5" t="s">
        <v>16</v>
      </c>
      <c r="C20" s="465" t="s">
        <v>361</v>
      </c>
    </row>
    <row r="21" spans="2:3" ht="18">
      <c r="B21" s="5" t="s">
        <v>17</v>
      </c>
      <c r="C21" s="6"/>
    </row>
    <row r="22" spans="2:3" ht="18">
      <c r="B22" s="5" t="s">
        <v>18</v>
      </c>
      <c r="C22" s="6"/>
    </row>
    <row r="23" spans="2:3" ht="18">
      <c r="B23" s="5" t="s">
        <v>19</v>
      </c>
      <c r="C23" s="6"/>
    </row>
    <row r="24" spans="2:3" ht="18">
      <c r="B24" s="5" t="s">
        <v>20</v>
      </c>
      <c r="C24" s="6"/>
    </row>
    <row r="25" spans="2:3" ht="18">
      <c r="B25" s="5" t="s">
        <v>21</v>
      </c>
      <c r="C25" s="6"/>
    </row>
    <row r="26" spans="2:3" ht="18">
      <c r="B26" s="5" t="s">
        <v>22</v>
      </c>
      <c r="C26" s="6"/>
    </row>
    <row r="27" spans="1:9" s="14" customFormat="1" ht="18.75" thickBot="1">
      <c r="A27" s="18">
        <f>UPPER(CONCATENATE(LEFT(C68,3),(LEFT(D68,1))))</f>
      </c>
      <c r="B27" s="18" t="str">
        <f>CONCATENATE(D68," ",C68)</f>
        <v> </v>
      </c>
      <c r="C27" s="13"/>
      <c r="D27" s="11"/>
      <c r="E27" s="11"/>
      <c r="F27" s="11"/>
      <c r="G27" s="11"/>
      <c r="H27" s="11"/>
      <c r="I27" s="11"/>
    </row>
    <row r="28" spans="2:3" s="14" customFormat="1" ht="18">
      <c r="B28" s="15"/>
      <c r="C28" s="16"/>
    </row>
    <row r="29" ht="18">
      <c r="B29" s="19"/>
    </row>
    <row r="30" spans="1:5" ht="15">
      <c r="A30" s="20"/>
      <c r="B30" s="21"/>
      <c r="C30" s="20"/>
      <c r="D30" s="20"/>
      <c r="E30" s="20"/>
    </row>
    <row r="31" spans="1:5" ht="15">
      <c r="A31" s="22"/>
      <c r="B31" s="22"/>
      <c r="C31" s="20"/>
      <c r="D31" s="20"/>
      <c r="E31" s="22"/>
    </row>
    <row r="32" spans="1:5" ht="15">
      <c r="A32" s="23"/>
      <c r="B32" s="22"/>
      <c r="C32" s="20"/>
      <c r="D32" s="20"/>
      <c r="E32" s="20"/>
    </row>
    <row r="33" spans="1:5" ht="15">
      <c r="A33" s="23"/>
      <c r="B33" s="20"/>
      <c r="C33" s="20"/>
      <c r="D33" s="20"/>
      <c r="E33" s="20"/>
    </row>
    <row r="34" spans="1:5" ht="15">
      <c r="A34" s="23"/>
      <c r="B34" s="20"/>
      <c r="C34" s="20"/>
      <c r="D34" s="20"/>
      <c r="E34" s="20"/>
    </row>
    <row r="35" spans="1:5" ht="15">
      <c r="A35" s="23"/>
      <c r="B35" s="22"/>
      <c r="C35" s="20"/>
      <c r="D35" s="20"/>
      <c r="E35" s="20"/>
    </row>
    <row r="36" spans="1:5" ht="15">
      <c r="A36" s="23"/>
      <c r="B36" s="20"/>
      <c r="C36" s="20"/>
      <c r="D36" s="20"/>
      <c r="E36" s="20"/>
    </row>
    <row r="37" spans="1:5" ht="15">
      <c r="A37" s="23"/>
      <c r="B37" s="22"/>
      <c r="C37" s="20"/>
      <c r="D37" s="20"/>
      <c r="E37" s="20"/>
    </row>
    <row r="38" spans="1:5" ht="15">
      <c r="A38" s="23"/>
      <c r="B38" s="20"/>
      <c r="C38" s="20"/>
      <c r="D38" s="20"/>
      <c r="E38" s="20"/>
    </row>
    <row r="39" spans="1:5" ht="15">
      <c r="A39" s="23"/>
      <c r="B39" s="22"/>
      <c r="C39" s="20"/>
      <c r="D39" s="22"/>
      <c r="E39" s="22"/>
    </row>
    <row r="40" spans="1:2" ht="18">
      <c r="A40" s="23"/>
      <c r="B40" s="22"/>
    </row>
    <row r="41" spans="1:2" ht="18">
      <c r="A41" s="23"/>
      <c r="B41" s="20"/>
    </row>
    <row r="42" spans="1:2" ht="18">
      <c r="A42" s="23"/>
      <c r="B42" s="22"/>
    </row>
    <row r="43" spans="1:2" s="22" customFormat="1" ht="15">
      <c r="A43" s="23"/>
      <c r="B43" s="20"/>
    </row>
    <row r="44" spans="1:5" s="22" customFormat="1" ht="15">
      <c r="A44" s="23"/>
      <c r="B44" s="20"/>
      <c r="D44" s="20"/>
      <c r="E44" s="20"/>
    </row>
    <row r="45" spans="1:5" s="22" customFormat="1" ht="15">
      <c r="A45" s="23"/>
      <c r="D45" s="20"/>
      <c r="E45" s="20"/>
    </row>
    <row r="46" spans="1:5" s="22" customFormat="1" ht="15">
      <c r="A46" s="23"/>
      <c r="D46" s="20"/>
      <c r="E46" s="20"/>
    </row>
    <row r="47" spans="1:5" s="22" customFormat="1" ht="15">
      <c r="A47" s="1"/>
      <c r="B47" s="24"/>
      <c r="D47" s="20"/>
      <c r="E47" s="20"/>
    </row>
    <row r="48" spans="1:5" s="22" customFormat="1" ht="15">
      <c r="A48" s="1"/>
      <c r="B48" s="24"/>
      <c r="D48" s="20"/>
      <c r="E48" s="20"/>
    </row>
    <row r="49" spans="1:5" s="22" customFormat="1" ht="15">
      <c r="A49" s="1"/>
      <c r="B49" s="24"/>
      <c r="D49" s="1"/>
      <c r="E49" s="24"/>
    </row>
    <row r="50" s="22" customFormat="1" ht="15"/>
    <row r="51" spans="1:4" s="22" customFormat="1" ht="15">
      <c r="A51" s="23"/>
      <c r="D51" s="23"/>
    </row>
    <row r="52" spans="1:5" ht="18">
      <c r="A52" s="23"/>
      <c r="B52" s="22"/>
      <c r="D52" s="23"/>
      <c r="E52" s="22"/>
    </row>
    <row r="53" spans="1:5" ht="18">
      <c r="A53" s="23"/>
      <c r="B53" s="22"/>
      <c r="D53" s="23"/>
      <c r="E53" s="22"/>
    </row>
    <row r="54" spans="1:5" ht="18">
      <c r="A54" s="23"/>
      <c r="B54" s="22"/>
      <c r="D54" s="23"/>
      <c r="E54" s="22"/>
    </row>
    <row r="55" spans="1:5" ht="15">
      <c r="A55" s="23"/>
      <c r="B55" s="22"/>
      <c r="C55" s="22"/>
      <c r="D55" s="23"/>
      <c r="E55" s="22"/>
    </row>
    <row r="56" spans="1:5" ht="15">
      <c r="A56" s="23"/>
      <c r="B56" s="22"/>
      <c r="C56" s="22"/>
      <c r="D56" s="23"/>
      <c r="E56" s="22"/>
    </row>
    <row r="57" spans="1:5" ht="15">
      <c r="A57" s="23"/>
      <c r="B57" s="22"/>
      <c r="C57" s="22"/>
      <c r="D57" s="23"/>
      <c r="E57" s="22"/>
    </row>
    <row r="58" spans="1:5" ht="15">
      <c r="A58" s="23"/>
      <c r="B58" s="22"/>
      <c r="C58" s="22"/>
      <c r="D58" s="23"/>
      <c r="E58" s="22"/>
    </row>
    <row r="59" spans="1:5" ht="15">
      <c r="A59" s="23"/>
      <c r="B59" s="22"/>
      <c r="C59" s="22"/>
      <c r="D59" s="23"/>
      <c r="E59" s="22"/>
    </row>
    <row r="60" spans="1:5" ht="15">
      <c r="A60" s="23"/>
      <c r="B60" s="22"/>
      <c r="C60" s="22"/>
      <c r="D60" s="23"/>
      <c r="E60" s="22"/>
    </row>
    <row r="61" spans="1:5" ht="15">
      <c r="A61" s="23"/>
      <c r="B61" s="22"/>
      <c r="C61" s="22"/>
      <c r="D61" s="23"/>
      <c r="E61" s="22"/>
    </row>
    <row r="62" spans="1:5" ht="15">
      <c r="A62" s="23"/>
      <c r="B62" s="22"/>
      <c r="C62" s="22"/>
      <c r="D62" s="23"/>
      <c r="E62" s="22"/>
    </row>
    <row r="63" spans="1:5" ht="15">
      <c r="A63" s="23"/>
      <c r="B63" s="22"/>
      <c r="C63" s="22"/>
      <c r="D63" s="23"/>
      <c r="E63" s="22"/>
    </row>
    <row r="64" spans="1:5" ht="18">
      <c r="A64" s="23"/>
      <c r="B64" s="22"/>
      <c r="D64" s="23"/>
      <c r="E64" s="22"/>
    </row>
    <row r="65" spans="1:5" ht="18">
      <c r="A65" s="23"/>
      <c r="B65" s="22"/>
      <c r="D65" s="23"/>
      <c r="E65" s="22"/>
    </row>
    <row r="68" spans="1:2" ht="18">
      <c r="A68" s="20"/>
      <c r="B68" s="20"/>
    </row>
    <row r="69" spans="1:5" ht="18">
      <c r="A69" s="20"/>
      <c r="B69" s="20"/>
      <c r="D69" s="22"/>
      <c r="E69" s="22"/>
    </row>
    <row r="70" spans="1:5" ht="18">
      <c r="A70" s="20"/>
      <c r="B70" s="20"/>
      <c r="D70" s="20"/>
      <c r="E70" s="20"/>
    </row>
    <row r="71" spans="1:5" ht="18">
      <c r="A71" s="20"/>
      <c r="B71" s="20"/>
      <c r="D71" s="20"/>
      <c r="E71" s="20"/>
    </row>
    <row r="72" spans="1:5" ht="18">
      <c r="A72" s="20"/>
      <c r="B72" s="20"/>
      <c r="D72" s="20"/>
      <c r="E72" s="20"/>
    </row>
    <row r="73" spans="1:5" ht="18">
      <c r="A73" s="20"/>
      <c r="B73" s="20"/>
      <c r="D73" s="20"/>
      <c r="E73" s="20"/>
    </row>
    <row r="74" spans="1:5" ht="18">
      <c r="A74" s="20"/>
      <c r="B74" s="20"/>
      <c r="D74" s="20"/>
      <c r="E74" s="20"/>
    </row>
    <row r="75" spans="1:5" ht="18">
      <c r="A75" s="20"/>
      <c r="B75" s="20"/>
      <c r="D75" s="20"/>
      <c r="E75" s="20"/>
    </row>
    <row r="76" spans="1:5" ht="18">
      <c r="A76" s="20"/>
      <c r="B76" s="20"/>
      <c r="D76" s="20"/>
      <c r="E76" s="20"/>
    </row>
    <row r="77" spans="1:5" ht="18">
      <c r="A77" s="20"/>
      <c r="B77" s="20"/>
      <c r="D77" s="22"/>
      <c r="E77" s="22"/>
    </row>
    <row r="78" spans="1:2" ht="18">
      <c r="A78" s="20"/>
      <c r="B78" s="20"/>
    </row>
    <row r="79" spans="1:2" ht="18">
      <c r="A79" s="20"/>
      <c r="B79" s="20"/>
    </row>
    <row r="80" spans="1:2" ht="18">
      <c r="A80" s="20"/>
      <c r="B80" s="20"/>
    </row>
    <row r="81" spans="1:2" ht="18">
      <c r="A81" s="20"/>
      <c r="B81" s="20"/>
    </row>
    <row r="82" spans="1:2" ht="18">
      <c r="A82" s="20"/>
      <c r="B82" s="20"/>
    </row>
    <row r="83" spans="1:2" ht="18">
      <c r="A83" s="20"/>
      <c r="B83" s="20"/>
    </row>
    <row r="84" spans="1:2" ht="18">
      <c r="A84" s="20"/>
      <c r="B84" s="20"/>
    </row>
  </sheetData>
  <sheetProtection/>
  <dataValidations count="1">
    <dataValidation type="list" allowBlank="1" showInputMessage="1" showErrorMessage="1" sqref="C7">
      <formula1>"Junior Pairs,Senior Pairs,Team"</formula1>
    </dataValidation>
  </dataValidations>
  <printOptions/>
  <pageMargins left="0.25" right="0.25" top="0.5" bottom="0.5" header="0.5" footer="0.5"/>
  <pageSetup fitToHeight="1" fitToWidth="1" orientation="landscape" r:id="rId1"/>
  <headerFooter alignWithMargins="0">
    <oddFooter>&amp;L&amp;A</oddFooter>
  </headerFooter>
  <rowBreaks count="1" manualBreakCount="1">
    <brk id="27" max="65535" man="1"/>
  </rowBreaks>
</worksheet>
</file>

<file path=xl/worksheets/sheet10.xml><?xml version="1.0" encoding="utf-8"?>
<worksheet xmlns="http://schemas.openxmlformats.org/spreadsheetml/2006/main" xmlns:r="http://schemas.openxmlformats.org/officeDocument/2006/relationships">
  <sheetPr codeName="Sheet12">
    <tabColor indexed="10"/>
  </sheetPr>
  <dimension ref="A1:R17"/>
  <sheetViews>
    <sheetView showGridLines="0" zoomScale="75" zoomScaleNormal="75" zoomScalePageLayoutView="0" workbookViewId="0" topLeftCell="A1">
      <selection activeCell="H21" sqref="H21"/>
    </sheetView>
  </sheetViews>
  <sheetFormatPr defaultColWidth="10.28125" defaultRowHeight="12.75"/>
  <cols>
    <col min="1" max="1" width="5.00390625" style="90" customWidth="1"/>
    <col min="2" max="2" width="32.57421875" style="94" customWidth="1"/>
    <col min="3" max="3" width="4.00390625" style="94" customWidth="1"/>
    <col min="4" max="18" width="5.8515625" style="90" customWidth="1"/>
    <col min="19" max="16384" width="10.28125" style="90" customWidth="1"/>
  </cols>
  <sheetData>
    <row r="1" spans="1:18" ht="20.25">
      <c r="A1" s="88" t="s">
        <v>126</v>
      </c>
      <c r="B1" s="89"/>
      <c r="C1" s="89"/>
      <c r="D1" s="89"/>
      <c r="E1" s="89"/>
      <c r="F1" s="89"/>
      <c r="G1" s="89"/>
      <c r="H1" s="89"/>
      <c r="I1" s="89"/>
      <c r="J1" s="89"/>
      <c r="K1" s="89"/>
      <c r="L1" s="89"/>
      <c r="M1" s="89"/>
      <c r="N1" s="89"/>
      <c r="O1" s="89"/>
      <c r="P1" s="89"/>
      <c r="Q1" s="89"/>
      <c r="R1" s="89"/>
    </row>
    <row r="2" ht="9" customHeight="1"/>
    <row r="3" spans="1:9" ht="15.75">
      <c r="A3" s="91" t="str">
        <f>Level</f>
        <v>World</v>
      </c>
      <c r="B3" s="92"/>
      <c r="C3" s="92" t="s">
        <v>66</v>
      </c>
      <c r="D3" s="93"/>
      <c r="F3" s="91"/>
      <c r="G3" s="91"/>
      <c r="H3" s="91"/>
      <c r="I3" s="91" t="s">
        <v>127</v>
      </c>
    </row>
    <row r="4" spans="1:3" ht="16.5" thickBot="1">
      <c r="A4" s="91"/>
      <c r="C4" s="91" t="str">
        <f>Category</f>
        <v>Senior Pairs</v>
      </c>
    </row>
    <row r="5" spans="1:18" s="94" customFormat="1" ht="12.75">
      <c r="A5" s="200"/>
      <c r="B5" s="201" t="s">
        <v>68</v>
      </c>
      <c r="C5" s="201"/>
      <c r="D5" s="202"/>
      <c r="E5" s="203" t="s">
        <v>85</v>
      </c>
      <c r="F5" s="204"/>
      <c r="G5" s="202"/>
      <c r="H5" s="203" t="s">
        <v>86</v>
      </c>
      <c r="I5" s="204"/>
      <c r="J5" s="202"/>
      <c r="K5" s="203" t="s">
        <v>87</v>
      </c>
      <c r="L5" s="204"/>
      <c r="M5" s="202"/>
      <c r="N5" s="203" t="s">
        <v>88</v>
      </c>
      <c r="O5" s="204"/>
      <c r="P5" s="202"/>
      <c r="Q5" s="203" t="s">
        <v>89</v>
      </c>
      <c r="R5" s="205"/>
    </row>
    <row r="6" spans="1:18" s="94" customFormat="1" ht="12.75">
      <c r="A6" s="206"/>
      <c r="B6" s="207" t="s">
        <v>69</v>
      </c>
      <c r="C6" s="207"/>
      <c r="D6" s="208" t="s">
        <v>128</v>
      </c>
      <c r="E6" s="208" t="s">
        <v>129</v>
      </c>
      <c r="F6" s="208" t="s">
        <v>130</v>
      </c>
      <c r="G6" s="208" t="s">
        <v>128</v>
      </c>
      <c r="H6" s="208" t="s">
        <v>129</v>
      </c>
      <c r="I6" s="208" t="s">
        <v>130</v>
      </c>
      <c r="J6" s="208" t="s">
        <v>128</v>
      </c>
      <c r="K6" s="208" t="s">
        <v>129</v>
      </c>
      <c r="L6" s="208" t="s">
        <v>130</v>
      </c>
      <c r="M6" s="208" t="s">
        <v>128</v>
      </c>
      <c r="N6" s="208" t="s">
        <v>129</v>
      </c>
      <c r="O6" s="208" t="s">
        <v>130</v>
      </c>
      <c r="P6" s="208" t="s">
        <v>128</v>
      </c>
      <c r="Q6" s="208" t="s">
        <v>129</v>
      </c>
      <c r="R6" s="209" t="s">
        <v>130</v>
      </c>
    </row>
    <row r="7" spans="1:18" s="95" customFormat="1" ht="26.25" thickBot="1">
      <c r="A7" s="210"/>
      <c r="B7" s="211" t="s">
        <v>131</v>
      </c>
      <c r="C7" s="212"/>
      <c r="D7" s="213" t="s">
        <v>132</v>
      </c>
      <c r="E7" s="213" t="s">
        <v>133</v>
      </c>
      <c r="F7" s="213" t="s">
        <v>134</v>
      </c>
      <c r="G7" s="213" t="s">
        <v>135</v>
      </c>
      <c r="H7" s="213" t="s">
        <v>136</v>
      </c>
      <c r="I7" s="213" t="s">
        <v>137</v>
      </c>
      <c r="J7" s="213" t="s">
        <v>138</v>
      </c>
      <c r="K7" s="213" t="s">
        <v>139</v>
      </c>
      <c r="L7" s="213" t="s">
        <v>140</v>
      </c>
      <c r="M7" s="213" t="s">
        <v>141</v>
      </c>
      <c r="N7" s="213" t="s">
        <v>142</v>
      </c>
      <c r="O7" s="213" t="s">
        <v>143</v>
      </c>
      <c r="P7" s="213" t="s">
        <v>144</v>
      </c>
      <c r="Q7" s="213" t="s">
        <v>145</v>
      </c>
      <c r="R7" s="214" t="s">
        <v>146</v>
      </c>
    </row>
    <row r="8" spans="1:18" ht="5.25" customHeight="1" thickBot="1">
      <c r="A8" s="96"/>
      <c r="B8" s="97"/>
      <c r="C8" s="97"/>
      <c r="D8" s="98"/>
      <c r="E8" s="98"/>
      <c r="F8" s="98"/>
      <c r="G8" s="98"/>
      <c r="H8" s="98"/>
      <c r="I8" s="98"/>
      <c r="J8" s="98"/>
      <c r="K8" s="98"/>
      <c r="L8" s="98"/>
      <c r="M8" s="98"/>
      <c r="N8" s="98"/>
      <c r="O8" s="98"/>
      <c r="P8" s="98"/>
      <c r="Q8" s="98"/>
      <c r="R8" s="99"/>
    </row>
    <row r="9" spans="1:18" ht="12.75">
      <c r="A9" s="215"/>
      <c r="B9" s="201" t="s">
        <v>147</v>
      </c>
      <c r="C9" s="201"/>
      <c r="D9" s="202"/>
      <c r="E9" s="203" t="s">
        <v>85</v>
      </c>
      <c r="F9" s="204"/>
      <c r="G9" s="202"/>
      <c r="H9" s="203" t="s">
        <v>86</v>
      </c>
      <c r="I9" s="204"/>
      <c r="J9" s="202"/>
      <c r="K9" s="203" t="s">
        <v>87</v>
      </c>
      <c r="L9" s="204"/>
      <c r="M9" s="202"/>
      <c r="N9" s="203" t="s">
        <v>88</v>
      </c>
      <c r="O9" s="204"/>
      <c r="P9" s="202"/>
      <c r="Q9" s="203" t="s">
        <v>89</v>
      </c>
      <c r="R9" s="205"/>
    </row>
    <row r="10" spans="1:18" s="94" customFormat="1" ht="12.75">
      <c r="A10" s="206"/>
      <c r="B10" s="207" t="s">
        <v>148</v>
      </c>
      <c r="C10" s="207"/>
      <c r="D10" s="208" t="s">
        <v>128</v>
      </c>
      <c r="E10" s="208" t="s">
        <v>129</v>
      </c>
      <c r="F10" s="208" t="s">
        <v>130</v>
      </c>
      <c r="G10" s="208" t="s">
        <v>128</v>
      </c>
      <c r="H10" s="208" t="s">
        <v>129</v>
      </c>
      <c r="I10" s="208" t="s">
        <v>130</v>
      </c>
      <c r="J10" s="208" t="s">
        <v>128</v>
      </c>
      <c r="K10" s="208" t="s">
        <v>129</v>
      </c>
      <c r="L10" s="208" t="s">
        <v>130</v>
      </c>
      <c r="M10" s="208" t="s">
        <v>128</v>
      </c>
      <c r="N10" s="208" t="s">
        <v>129</v>
      </c>
      <c r="O10" s="208" t="s">
        <v>130</v>
      </c>
      <c r="P10" s="208" t="s">
        <v>128</v>
      </c>
      <c r="Q10" s="208" t="s">
        <v>129</v>
      </c>
      <c r="R10" s="209" t="s">
        <v>130</v>
      </c>
    </row>
    <row r="11" spans="1:18" s="94" customFormat="1" ht="26.25" thickBot="1">
      <c r="A11" s="216"/>
      <c r="B11" s="211" t="s">
        <v>131</v>
      </c>
      <c r="C11" s="217"/>
      <c r="D11" s="213" t="s">
        <v>149</v>
      </c>
      <c r="E11" s="213" t="s">
        <v>150</v>
      </c>
      <c r="F11" s="213" t="s">
        <v>151</v>
      </c>
      <c r="G11" s="213" t="s">
        <v>152</v>
      </c>
      <c r="H11" s="213" t="s">
        <v>153</v>
      </c>
      <c r="I11" s="213" t="s">
        <v>154</v>
      </c>
      <c r="J11" s="213" t="s">
        <v>155</v>
      </c>
      <c r="K11" s="213" t="s">
        <v>156</v>
      </c>
      <c r="L11" s="213" t="s">
        <v>157</v>
      </c>
      <c r="M11" s="213" t="s">
        <v>158</v>
      </c>
      <c r="N11" s="213" t="s">
        <v>159</v>
      </c>
      <c r="O11" s="213" t="s">
        <v>160</v>
      </c>
      <c r="P11" s="213" t="s">
        <v>161</v>
      </c>
      <c r="Q11" s="213" t="s">
        <v>162</v>
      </c>
      <c r="R11" s="214" t="s">
        <v>163</v>
      </c>
    </row>
    <row r="12" spans="1:18" ht="6" customHeight="1" thickBot="1">
      <c r="A12" s="96"/>
      <c r="B12" s="97"/>
      <c r="C12" s="97"/>
      <c r="D12" s="98"/>
      <c r="E12" s="98"/>
      <c r="F12" s="98"/>
      <c r="G12" s="98"/>
      <c r="H12" s="98"/>
      <c r="I12" s="98"/>
      <c r="J12" s="98"/>
      <c r="K12" s="98"/>
      <c r="L12" s="98"/>
      <c r="M12" s="98"/>
      <c r="N12" s="98"/>
      <c r="O12" s="98"/>
      <c r="P12" s="98"/>
      <c r="Q12" s="98"/>
      <c r="R12" s="99"/>
    </row>
    <row r="13" spans="1:18" ht="12.75">
      <c r="A13" s="215"/>
      <c r="B13" s="201" t="s">
        <v>164</v>
      </c>
      <c r="C13" s="201"/>
      <c r="D13" s="202"/>
      <c r="E13" s="203" t="s">
        <v>85</v>
      </c>
      <c r="F13" s="204"/>
      <c r="G13" s="202"/>
      <c r="H13" s="203" t="s">
        <v>86</v>
      </c>
      <c r="I13" s="204"/>
      <c r="J13" s="202"/>
      <c r="K13" s="203" t="s">
        <v>87</v>
      </c>
      <c r="L13" s="204"/>
      <c r="M13" s="202"/>
      <c r="N13" s="203" t="s">
        <v>88</v>
      </c>
      <c r="O13" s="204"/>
      <c r="P13" s="202"/>
      <c r="Q13" s="203" t="s">
        <v>89</v>
      </c>
      <c r="R13" s="205"/>
    </row>
    <row r="14" spans="1:18" s="94" customFormat="1" ht="12.75">
      <c r="A14" s="206"/>
      <c r="B14" s="207" t="s">
        <v>165</v>
      </c>
      <c r="C14" s="207"/>
      <c r="D14" s="208" t="s">
        <v>128</v>
      </c>
      <c r="E14" s="208" t="s">
        <v>129</v>
      </c>
      <c r="F14" s="208" t="s">
        <v>130</v>
      </c>
      <c r="G14" s="208" t="s">
        <v>128</v>
      </c>
      <c r="H14" s="208" t="s">
        <v>129</v>
      </c>
      <c r="I14" s="208" t="s">
        <v>130</v>
      </c>
      <c r="J14" s="208" t="s">
        <v>128</v>
      </c>
      <c r="K14" s="208" t="s">
        <v>129</v>
      </c>
      <c r="L14" s="208" t="s">
        <v>130</v>
      </c>
      <c r="M14" s="208" t="s">
        <v>128</v>
      </c>
      <c r="N14" s="208" t="s">
        <v>129</v>
      </c>
      <c r="O14" s="208" t="s">
        <v>130</v>
      </c>
      <c r="P14" s="208" t="s">
        <v>128</v>
      </c>
      <c r="Q14" s="208" t="s">
        <v>129</v>
      </c>
      <c r="R14" s="209" t="s">
        <v>130</v>
      </c>
    </row>
    <row r="15" spans="1:18" s="94" customFormat="1" ht="26.25" thickBot="1">
      <c r="A15" s="216"/>
      <c r="B15" s="211" t="s">
        <v>131</v>
      </c>
      <c r="C15" s="217"/>
      <c r="D15" s="213" t="s">
        <v>166</v>
      </c>
      <c r="E15" s="213" t="s">
        <v>167</v>
      </c>
      <c r="F15" s="213" t="s">
        <v>168</v>
      </c>
      <c r="G15" s="213" t="s">
        <v>169</v>
      </c>
      <c r="H15" s="213" t="s">
        <v>170</v>
      </c>
      <c r="I15" s="213" t="s">
        <v>171</v>
      </c>
      <c r="J15" s="213" t="s">
        <v>172</v>
      </c>
      <c r="K15" s="213" t="s">
        <v>173</v>
      </c>
      <c r="L15" s="213" t="s">
        <v>174</v>
      </c>
      <c r="M15" s="213" t="s">
        <v>175</v>
      </c>
      <c r="N15" s="213" t="s">
        <v>176</v>
      </c>
      <c r="O15" s="213" t="s">
        <v>177</v>
      </c>
      <c r="P15" s="213" t="s">
        <v>178</v>
      </c>
      <c r="Q15" s="213" t="s">
        <v>179</v>
      </c>
      <c r="R15" s="214" t="s">
        <v>180</v>
      </c>
    </row>
    <row r="16" spans="1:18" s="108" customFormat="1" ht="25.5">
      <c r="A16" s="100" t="s">
        <v>70</v>
      </c>
      <c r="B16" s="101" t="s">
        <v>181</v>
      </c>
      <c r="C16" s="102"/>
      <c r="D16" s="103" t="s">
        <v>61</v>
      </c>
      <c r="E16" s="104"/>
      <c r="F16" s="105"/>
      <c r="G16" s="103" t="s">
        <v>182</v>
      </c>
      <c r="H16" s="106"/>
      <c r="I16" s="103" t="s">
        <v>183</v>
      </c>
      <c r="J16" s="104"/>
      <c r="K16" s="105"/>
      <c r="L16" s="103" t="s">
        <v>184</v>
      </c>
      <c r="M16" s="107"/>
      <c r="N16" s="105"/>
      <c r="O16" s="103" t="s">
        <v>185</v>
      </c>
      <c r="P16" s="106"/>
      <c r="Q16" s="103" t="s">
        <v>186</v>
      </c>
      <c r="R16" s="106"/>
    </row>
    <row r="17" spans="1:18" ht="30" customHeight="1">
      <c r="A17" s="109"/>
      <c r="B17" s="110"/>
      <c r="C17" s="111"/>
      <c r="D17" s="112"/>
      <c r="E17" s="113"/>
      <c r="F17" s="114"/>
      <c r="G17" s="112"/>
      <c r="H17" s="114"/>
      <c r="I17" s="112"/>
      <c r="J17" s="113"/>
      <c r="K17" s="114"/>
      <c r="L17" s="112"/>
      <c r="M17" s="113"/>
      <c r="N17" s="114"/>
      <c r="O17" s="112"/>
      <c r="P17" s="114"/>
      <c r="Q17" s="112"/>
      <c r="R17" s="114"/>
    </row>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sheetData>
  <sheetProtection/>
  <printOptions/>
  <pageMargins left="0.4" right="0.4" top="0.4" bottom="0.4" header="0" footer="0"/>
  <pageSetup horizontalDpi="300" verticalDpi="300" orientation="landscape" r:id="rId1"/>
  <headerFooter alignWithMargins="0">
    <oddHeader>&amp;RPage &amp;P of &amp;N</oddHeader>
  </headerFooter>
</worksheet>
</file>

<file path=xl/worksheets/sheet11.xml><?xml version="1.0" encoding="utf-8"?>
<worksheet xmlns="http://schemas.openxmlformats.org/spreadsheetml/2006/main" xmlns:r="http://schemas.openxmlformats.org/officeDocument/2006/relationships">
  <sheetPr codeName="Sheet13">
    <tabColor indexed="10"/>
    <pageSetUpPr fitToPage="1"/>
  </sheetPr>
  <dimension ref="A1:N47"/>
  <sheetViews>
    <sheetView showGridLines="0" zoomScale="75" zoomScaleNormal="75" zoomScalePageLayoutView="0" workbookViewId="0" topLeftCell="A8">
      <selection activeCell="E43" sqref="E43"/>
    </sheetView>
  </sheetViews>
  <sheetFormatPr defaultColWidth="12.57421875" defaultRowHeight="12.75"/>
  <cols>
    <col min="1" max="1" width="16.57421875" style="20" customWidth="1"/>
    <col min="2" max="2" width="12.00390625" style="20" customWidth="1"/>
    <col min="3" max="3" width="2.28125" style="20" customWidth="1"/>
    <col min="4" max="4" width="0.71875" style="20" customWidth="1"/>
    <col min="5" max="5" width="13.140625" style="20" customWidth="1"/>
    <col min="6" max="7" width="0.5625" style="20" customWidth="1"/>
    <col min="8" max="8" width="49.7109375" style="20" customWidth="1"/>
    <col min="9" max="16384" width="12.57421875" style="20" customWidth="1"/>
  </cols>
  <sheetData>
    <row r="1" spans="1:8" ht="15">
      <c r="A1" s="173"/>
      <c r="B1" s="174"/>
      <c r="C1" s="174"/>
      <c r="D1" s="174"/>
      <c r="E1" s="175"/>
      <c r="F1" s="175"/>
      <c r="G1" s="175"/>
      <c r="H1" s="176"/>
    </row>
    <row r="2" spans="1:8" ht="23.25">
      <c r="A2" s="177" t="str">
        <f>Competition</f>
        <v>World Championship</v>
      </c>
      <c r="B2" s="178"/>
      <c r="C2" s="178"/>
      <c r="D2" s="178"/>
      <c r="E2" s="179"/>
      <c r="F2" s="179"/>
      <c r="G2" s="179"/>
      <c r="H2" s="180" t="str">
        <f>Dates</f>
        <v>4. - 8. August 2010</v>
      </c>
    </row>
    <row r="3" spans="1:8" ht="12" customHeight="1">
      <c r="A3" s="181"/>
      <c r="B3" s="178"/>
      <c r="C3" s="178"/>
      <c r="D3" s="178"/>
      <c r="E3" s="179"/>
      <c r="F3" s="179"/>
      <c r="G3" s="179"/>
      <c r="H3" s="182"/>
    </row>
    <row r="4" spans="1:8" ht="12" customHeight="1" thickBot="1">
      <c r="A4" s="181"/>
      <c r="B4" s="178"/>
      <c r="C4" s="178"/>
      <c r="D4" s="192"/>
      <c r="E4" s="183"/>
      <c r="F4" s="179"/>
      <c r="G4" s="179"/>
      <c r="H4" s="182"/>
    </row>
    <row r="5" spans="1:8" ht="12" customHeight="1">
      <c r="A5" s="173"/>
      <c r="B5" s="174"/>
      <c r="C5" s="174"/>
      <c r="D5" s="178"/>
      <c r="E5" s="184"/>
      <c r="F5" s="175"/>
      <c r="G5" s="175"/>
      <c r="H5" s="176"/>
    </row>
    <row r="6" spans="1:8" ht="15">
      <c r="A6" s="181"/>
      <c r="B6" s="178"/>
      <c r="C6" s="178"/>
      <c r="D6" s="178"/>
      <c r="E6" s="185" t="s">
        <v>187</v>
      </c>
      <c r="F6" s="186"/>
      <c r="G6" s="179"/>
      <c r="H6" s="182"/>
    </row>
    <row r="7" spans="1:8" ht="18">
      <c r="A7" s="187" t="str">
        <f>Category</f>
        <v>Senior Pairs</v>
      </c>
      <c r="B7" s="178"/>
      <c r="C7" s="178"/>
      <c r="D7" s="178"/>
      <c r="E7" s="185" t="s">
        <v>67</v>
      </c>
      <c r="F7" s="188" t="e">
        <f>VLOOKUP($F$6,Competitor_Info,2,FALSE)</f>
        <v>#N/A</v>
      </c>
      <c r="G7" s="188"/>
      <c r="H7" s="182"/>
    </row>
    <row r="8" spans="1:8" ht="18">
      <c r="A8" s="187" t="s">
        <v>188</v>
      </c>
      <c r="B8" s="189">
        <v>0</v>
      </c>
      <c r="C8" s="178"/>
      <c r="D8" s="178"/>
      <c r="E8" s="185"/>
      <c r="F8" s="190" t="e">
        <f>VLOOKUP($F$6,Competitor_Info,3,FALSE)</f>
        <v>#N/A</v>
      </c>
      <c r="G8" s="190"/>
      <c r="H8" s="182"/>
    </row>
    <row r="9" spans="1:8" ht="12" customHeight="1" thickBot="1">
      <c r="A9" s="191"/>
      <c r="B9" s="192"/>
      <c r="C9" s="192"/>
      <c r="D9" s="192"/>
      <c r="E9" s="183"/>
      <c r="F9" s="183"/>
      <c r="G9" s="183"/>
      <c r="H9" s="193"/>
    </row>
    <row r="10" spans="1:8" ht="7.5" customHeight="1">
      <c r="A10" s="115"/>
      <c r="B10" s="74"/>
      <c r="C10" s="74"/>
      <c r="D10" s="74"/>
      <c r="E10" s="116"/>
      <c r="F10" s="116"/>
      <c r="G10" s="116"/>
      <c r="H10" s="117"/>
    </row>
    <row r="11" spans="1:8" ht="23.25">
      <c r="A11" s="118"/>
      <c r="B11" s="119"/>
      <c r="C11" s="119"/>
      <c r="D11" s="119"/>
      <c r="E11" s="119"/>
      <c r="F11" s="120"/>
      <c r="G11" s="120"/>
      <c r="H11" s="121"/>
    </row>
    <row r="12" spans="1:8" ht="7.5" customHeight="1">
      <c r="A12" s="115"/>
      <c r="B12" s="74"/>
      <c r="C12" s="74"/>
      <c r="D12" s="74"/>
      <c r="E12" s="116"/>
      <c r="F12" s="116"/>
      <c r="G12" s="116"/>
      <c r="H12" s="117"/>
    </row>
    <row r="13" spans="1:8" s="124" customFormat="1" ht="15">
      <c r="A13" s="122"/>
      <c r="B13" s="123"/>
      <c r="C13" s="123"/>
      <c r="D13" s="123"/>
      <c r="E13" s="379"/>
      <c r="F13" s="379"/>
      <c r="G13" s="379"/>
      <c r="H13" s="384" t="s">
        <v>114</v>
      </c>
    </row>
    <row r="14" spans="1:8" ht="15">
      <c r="A14" s="125"/>
      <c r="B14" s="126"/>
      <c r="C14" s="80"/>
      <c r="D14" s="80"/>
      <c r="E14" s="380"/>
      <c r="F14" s="380"/>
      <c r="G14" s="380"/>
      <c r="H14" s="382"/>
    </row>
    <row r="15" spans="1:8" ht="15">
      <c r="A15" s="125" t="str">
        <f>IF(Judge1="","",('Competition Info.'!B12))</f>
        <v>Judge 1:</v>
      </c>
      <c r="B15" s="80" t="str">
        <f>IF(Judge1="","",(Judge1))</f>
        <v>Isabella Beltramo</v>
      </c>
      <c r="C15" s="80"/>
      <c r="D15" s="80"/>
      <c r="E15" s="381"/>
      <c r="F15" s="381"/>
      <c r="G15" s="381"/>
      <c r="H15" s="383"/>
    </row>
    <row r="16" spans="1:8" ht="15">
      <c r="A16" s="125" t="str">
        <f>IF(Judge2="","",('Competition Info.'!B13))</f>
        <v>Judge 2:</v>
      </c>
      <c r="B16" s="80" t="str">
        <f>IF(Judge2="","",(Judge2))</f>
        <v>Zoey Flesher</v>
      </c>
      <c r="C16" s="80"/>
      <c r="D16" s="80"/>
      <c r="E16" s="381"/>
      <c r="F16" s="381"/>
      <c r="G16" s="381"/>
      <c r="H16" s="383"/>
    </row>
    <row r="17" spans="1:8" ht="15">
      <c r="A17" s="125" t="str">
        <f>IF(Judge3="","",('Competition Info.'!B14))</f>
        <v>Judge 3:</v>
      </c>
      <c r="B17" s="80" t="str">
        <f>IF(Judge3="","",(Judge3))</f>
        <v>Janne Tou</v>
      </c>
      <c r="C17" s="80"/>
      <c r="D17" s="80"/>
      <c r="E17" s="381"/>
      <c r="F17" s="381"/>
      <c r="G17" s="381"/>
      <c r="H17" s="383"/>
    </row>
    <row r="18" spans="1:8" ht="15">
      <c r="A18" s="125" t="str">
        <f>IF(Judge4="","",('Competition Info.'!B15))</f>
        <v>Judge 4:</v>
      </c>
      <c r="B18" s="80" t="str">
        <f>IF(Judge4="","",(Judge4))</f>
        <v>Ron Kopas</v>
      </c>
      <c r="C18" s="80"/>
      <c r="D18" s="80"/>
      <c r="E18" s="381"/>
      <c r="F18" s="381"/>
      <c r="G18" s="381"/>
      <c r="H18" s="383"/>
    </row>
    <row r="19" spans="1:8" ht="15">
      <c r="A19" s="125" t="str">
        <f>IF(Judge5="","",('Competition Info.'!B16))</f>
        <v>Judge 5:</v>
      </c>
      <c r="B19" s="80" t="str">
        <f>IF(Judge5="","",(Judge5))</f>
        <v>Sheri Carter</v>
      </c>
      <c r="C19" s="80"/>
      <c r="D19" s="80"/>
      <c r="E19" s="381"/>
      <c r="F19" s="381"/>
      <c r="G19" s="381"/>
      <c r="H19" s="383"/>
    </row>
    <row r="20" spans="1:8" ht="15">
      <c r="A20" s="125" t="str">
        <f>IF(Judge6="","",('Competition Info.'!B17))</f>
        <v>Judge 6:</v>
      </c>
      <c r="B20" s="80" t="str">
        <f>IF(Judge6="","",(Judge6))</f>
        <v>Yasuyo Yumiya</v>
      </c>
      <c r="C20" s="80"/>
      <c r="D20" s="80"/>
      <c r="E20" s="381"/>
      <c r="F20" s="381"/>
      <c r="G20" s="381"/>
      <c r="H20" s="383"/>
    </row>
    <row r="21" spans="1:8" ht="15">
      <c r="A21" s="125" t="str">
        <f>IF(Judge7="","",('Competition Info.'!B18))</f>
        <v>Judge 7:</v>
      </c>
      <c r="B21" s="80" t="str">
        <f>IF(Judge7="","",(Judge7))</f>
        <v>Evy Santermans</v>
      </c>
      <c r="C21" s="80"/>
      <c r="D21" s="80"/>
      <c r="E21" s="381"/>
      <c r="F21" s="381"/>
      <c r="G21" s="381"/>
      <c r="H21" s="383"/>
    </row>
    <row r="22" spans="1:8" ht="15">
      <c r="A22" s="125" t="str">
        <f>IF(Judge8="","",('Competition Info.'!B19))</f>
        <v>Judge 8:</v>
      </c>
      <c r="B22" s="80" t="str">
        <f>IF(Judge8="","",(Judge8))</f>
        <v>Àngel Escuin</v>
      </c>
      <c r="C22" s="80"/>
      <c r="D22" s="80"/>
      <c r="E22" s="381"/>
      <c r="F22" s="381"/>
      <c r="G22" s="381"/>
      <c r="H22" s="383"/>
    </row>
    <row r="23" spans="1:8" ht="15">
      <c r="A23" s="125" t="str">
        <f>IF(Judge9="","",('Competition Info.'!B20))</f>
        <v>Judge 9:</v>
      </c>
      <c r="B23" s="80" t="str">
        <f>IF(Judge9="","",(Judge9))</f>
        <v>Rebeca Lelaizant</v>
      </c>
      <c r="C23" s="80"/>
      <c r="D23" s="80"/>
      <c r="E23" s="381"/>
      <c r="F23" s="381"/>
      <c r="G23" s="381"/>
      <c r="H23" s="383"/>
    </row>
    <row r="24" spans="1:8" ht="15">
      <c r="A24" s="125">
        <f>IF(Judge10="","",('Competition Info.'!B21))</f>
      </c>
      <c r="B24" s="80">
        <f>IF(Judge10="","",(Judge10))</f>
      </c>
      <c r="C24" s="80"/>
      <c r="D24" s="80"/>
      <c r="E24" s="381"/>
      <c r="F24" s="381"/>
      <c r="G24" s="381"/>
      <c r="H24" s="383"/>
    </row>
    <row r="25" spans="1:9" ht="15">
      <c r="A25" s="125">
        <f>IF(Judge11="","",('Competition Info.'!B22))</f>
      </c>
      <c r="B25" s="80">
        <f>IF(Judge11="","",(Judge11))</f>
      </c>
      <c r="C25" s="80"/>
      <c r="D25" s="80"/>
      <c r="E25" s="381"/>
      <c r="F25" s="381"/>
      <c r="G25" s="381"/>
      <c r="H25" s="383"/>
      <c r="I25" s="127"/>
    </row>
    <row r="26" spans="1:8" ht="15">
      <c r="A26" s="125">
        <f>IF(Judge12="","",('Competition Info.'!B23))</f>
      </c>
      <c r="B26" s="80">
        <f>IF(Judge12="","",(Judge12))</f>
      </c>
      <c r="C26" s="80"/>
      <c r="D26" s="80"/>
      <c r="E26" s="381"/>
      <c r="F26" s="381"/>
      <c r="G26" s="381"/>
      <c r="H26" s="383"/>
    </row>
    <row r="27" spans="1:8" ht="15">
      <c r="A27" s="125">
        <f>IF(Judge13="","",('Competition Info.'!B24))</f>
      </c>
      <c r="B27" s="80">
        <f>IF(Judge13="","",(Judge13))</f>
      </c>
      <c r="C27" s="80"/>
      <c r="D27" s="80"/>
      <c r="E27" s="381"/>
      <c r="F27" s="381"/>
      <c r="G27" s="381"/>
      <c r="H27" s="383"/>
    </row>
    <row r="28" spans="1:8" ht="15">
      <c r="A28" s="125">
        <f>IF(Judge14="","",('Competition Info.'!B25))</f>
      </c>
      <c r="B28" s="80">
        <f>IF(Judge14="","",(Judge14))</f>
      </c>
      <c r="C28" s="80"/>
      <c r="D28" s="80"/>
      <c r="E28" s="381"/>
      <c r="F28" s="381"/>
      <c r="G28" s="381"/>
      <c r="H28" s="383"/>
    </row>
    <row r="29" spans="1:8" ht="15">
      <c r="A29" s="125">
        <f>IF(Judge15="","",('Competition Info.'!B26))</f>
      </c>
      <c r="B29" s="80">
        <f>IF(Judge15="","",(Judge15))</f>
      </c>
      <c r="C29" s="80"/>
      <c r="D29" s="80"/>
      <c r="E29" s="381"/>
      <c r="F29" s="381"/>
      <c r="G29" s="381"/>
      <c r="H29" s="383"/>
    </row>
    <row r="30" spans="1:8" ht="12" customHeight="1">
      <c r="A30" s="115"/>
      <c r="B30" s="74"/>
      <c r="C30" s="74"/>
      <c r="D30" s="74"/>
      <c r="E30" s="116"/>
      <c r="F30" s="116"/>
      <c r="G30" s="116"/>
      <c r="H30" s="117"/>
    </row>
    <row r="31" spans="1:8" ht="15">
      <c r="A31" s="115"/>
      <c r="B31" s="128" t="s">
        <v>190</v>
      </c>
      <c r="C31" s="74"/>
      <c r="D31" s="74"/>
      <c r="E31" s="116">
        <f>SUM(H15:H29)</f>
        <v>0</v>
      </c>
      <c r="F31" s="116"/>
      <c r="G31" s="116"/>
      <c r="H31" s="129"/>
    </row>
    <row r="32" spans="1:14" ht="15">
      <c r="A32" s="115"/>
      <c r="B32" s="128" t="s">
        <v>191</v>
      </c>
      <c r="C32" s="74"/>
      <c r="D32" s="74"/>
      <c r="E32" s="116">
        <f>IF(COUNTA(H15:H29)&gt;4,MAX(H15:H29),0)</f>
        <v>0</v>
      </c>
      <c r="F32" s="116"/>
      <c r="G32" s="116"/>
      <c r="H32" s="129"/>
      <c r="I32" s="116"/>
      <c r="J32" s="116"/>
      <c r="K32" s="116"/>
      <c r="L32" s="116"/>
      <c r="M32" s="116"/>
      <c r="N32" s="74"/>
    </row>
    <row r="33" spans="1:14" ht="15">
      <c r="A33" s="115"/>
      <c r="B33" s="128" t="s">
        <v>192</v>
      </c>
      <c r="C33" s="74"/>
      <c r="D33" s="74"/>
      <c r="E33" s="116">
        <f>IF(COUNTA(H15:H29)&gt;4,MIN(H15:H29),0)</f>
        <v>0</v>
      </c>
      <c r="F33" s="116"/>
      <c r="G33" s="116"/>
      <c r="H33" s="129"/>
      <c r="I33" s="116"/>
      <c r="J33" s="116"/>
      <c r="K33" s="116"/>
      <c r="L33" s="116"/>
      <c r="M33" s="116"/>
      <c r="N33" s="74"/>
    </row>
    <row r="34" spans="1:14" ht="15">
      <c r="A34" s="115"/>
      <c r="B34" s="128" t="s">
        <v>193</v>
      </c>
      <c r="C34" s="74"/>
      <c r="D34" s="74"/>
      <c r="E34" s="116">
        <f>SUM(E31-E32-E33)</f>
        <v>0</v>
      </c>
      <c r="F34" s="116"/>
      <c r="G34" s="116"/>
      <c r="H34" s="129"/>
      <c r="I34" s="116"/>
      <c r="J34" s="116"/>
      <c r="K34" s="116"/>
      <c r="L34" s="116"/>
      <c r="M34" s="116"/>
      <c r="N34" s="74"/>
    </row>
    <row r="35" spans="1:8" ht="12" customHeight="1">
      <c r="A35" s="130"/>
      <c r="B35" s="77"/>
      <c r="C35" s="77"/>
      <c r="D35" s="77"/>
      <c r="E35" s="131"/>
      <c r="F35" s="131"/>
      <c r="G35" s="131"/>
      <c r="H35" s="132"/>
    </row>
    <row r="36" spans="1:8" ht="7.5" customHeight="1">
      <c r="A36" s="115"/>
      <c r="B36" s="74"/>
      <c r="C36" s="74"/>
      <c r="D36" s="74"/>
      <c r="E36" s="116"/>
      <c r="F36" s="116"/>
      <c r="G36" s="116"/>
      <c r="H36" s="117"/>
    </row>
    <row r="37" spans="1:8" ht="15">
      <c r="A37" s="115"/>
      <c r="B37" s="128" t="s">
        <v>194</v>
      </c>
      <c r="C37" s="74"/>
      <c r="D37" s="74"/>
      <c r="E37" s="116">
        <f>SUM(E34:F34)</f>
        <v>0</v>
      </c>
      <c r="F37" s="116"/>
      <c r="G37" s="116"/>
      <c r="H37" s="117"/>
    </row>
    <row r="38" spans="1:8" ht="15">
      <c r="A38" s="115"/>
      <c r="B38" s="128" t="s">
        <v>195</v>
      </c>
      <c r="C38" s="74"/>
      <c r="D38" s="74"/>
      <c r="E38" s="133" t="e">
        <f>IF(COUNTA(H15:H29)&gt;4,ROUND(E37/(COUNTA(H15:H29)-2),4),ROUND(E37/(COUNTA(H15:H29)),4))</f>
        <v>#DIV/0!</v>
      </c>
      <c r="F38" s="116"/>
      <c r="G38" s="116"/>
      <c r="H38" s="117"/>
    </row>
    <row r="39" spans="1:8" ht="7.5" customHeight="1" thickBot="1">
      <c r="A39" s="115"/>
      <c r="B39" s="74"/>
      <c r="C39" s="74"/>
      <c r="D39" s="74"/>
      <c r="E39" s="116"/>
      <c r="F39" s="116"/>
      <c r="G39" s="116"/>
      <c r="H39" s="117"/>
    </row>
    <row r="40" spans="1:8" ht="5.25" customHeight="1">
      <c r="A40" s="173"/>
      <c r="B40" s="174"/>
      <c r="C40" s="174"/>
      <c r="D40" s="174"/>
      <c r="E40" s="175"/>
      <c r="F40" s="175"/>
      <c r="G40" s="175"/>
      <c r="H40" s="176"/>
    </row>
    <row r="41" spans="1:8" ht="15" customHeight="1" thickBot="1">
      <c r="A41" s="191"/>
      <c r="B41" s="378" t="s">
        <v>198</v>
      </c>
      <c r="C41" s="192"/>
      <c r="D41" s="192"/>
      <c r="E41" s="441" t="e">
        <f>E38</f>
        <v>#DIV/0!</v>
      </c>
      <c r="F41" s="183"/>
      <c r="G41" s="183"/>
      <c r="H41" s="193"/>
    </row>
    <row r="42" spans="1:8" ht="9.75" customHeight="1">
      <c r="A42" s="181"/>
      <c r="B42" s="178"/>
      <c r="C42" s="178"/>
      <c r="D42" s="178"/>
      <c r="E42" s="179"/>
      <c r="F42" s="179"/>
      <c r="G42" s="179"/>
      <c r="H42" s="182"/>
    </row>
    <row r="43" spans="1:8" ht="15" customHeight="1">
      <c r="A43" s="194"/>
      <c r="B43" s="195" t="s">
        <v>196</v>
      </c>
      <c r="C43" s="178"/>
      <c r="D43" s="178"/>
      <c r="E43" s="196">
        <f>IF(B8=0,0,IF(Category="Team",IF(B8&gt;3.4,5,IF(B8&lt;2.5,5,0)),IF(Category="Junior Pairs",IF(B8&gt;2.1,5,IF(B8&lt;1.2,5,0)),IF(Category="Senior Pairs",IF(B8&gt;2.4,5,IF(B8&lt;1.5,5,0))))))</f>
        <v>0</v>
      </c>
      <c r="F43" s="178"/>
      <c r="G43" s="178"/>
      <c r="H43" s="182"/>
    </row>
    <row r="44" spans="1:8" ht="15" customHeight="1" thickBot="1">
      <c r="A44" s="181"/>
      <c r="B44" s="195" t="s">
        <v>197</v>
      </c>
      <c r="C44" s="197"/>
      <c r="D44" s="197"/>
      <c r="E44" s="189">
        <v>0</v>
      </c>
      <c r="F44" s="198">
        <f>SUM(E43:E44)</f>
        <v>0</v>
      </c>
      <c r="G44" s="179"/>
      <c r="H44" s="182"/>
    </row>
    <row r="45" spans="1:8" ht="15">
      <c r="A45" s="173"/>
      <c r="B45" s="174"/>
      <c r="C45" s="199"/>
      <c r="D45" s="199"/>
      <c r="E45" s="175"/>
      <c r="F45" s="175"/>
      <c r="G45" s="175"/>
      <c r="H45" s="176"/>
    </row>
    <row r="46" spans="1:8" ht="15">
      <c r="A46" s="194"/>
      <c r="B46" s="195" t="s">
        <v>303</v>
      </c>
      <c r="C46" s="197"/>
      <c r="D46" s="197"/>
      <c r="E46" s="440" t="e">
        <f>ROUND(SUM(E41-E43-E44),4)</f>
        <v>#DIV/0!</v>
      </c>
      <c r="F46" s="179"/>
      <c r="G46" s="179"/>
      <c r="H46" s="182"/>
    </row>
    <row r="47" spans="1:8" ht="15.75" thickBot="1">
      <c r="A47" s="191"/>
      <c r="B47" s="192"/>
      <c r="C47" s="192"/>
      <c r="D47" s="192"/>
      <c r="E47" s="183"/>
      <c r="F47" s="183"/>
      <c r="G47" s="183"/>
      <c r="H47" s="193"/>
    </row>
  </sheetData>
  <sheetProtection sheet="1" objects="1" scenarios="1"/>
  <conditionalFormatting sqref="B8">
    <cfRule type="expression" priority="1" dxfId="0" stopIfTrue="1">
      <formula>OR(B8=0,B8="")</formula>
    </cfRule>
  </conditionalFormatting>
  <conditionalFormatting sqref="E43:E44">
    <cfRule type="cellIs" priority="2" dxfId="0" operator="greaterThan" stopIfTrue="1">
      <formula>0</formula>
    </cfRule>
  </conditionalFormatting>
  <printOptions/>
  <pageMargins left="0.5" right="0.5" top="0.75" bottom="0.75" header="0.25" footer="0.25"/>
  <pageSetup fitToHeight="1" fitToWidth="1" orientation="portrait" r:id="rId1"/>
</worksheet>
</file>

<file path=xl/worksheets/sheet12.xml><?xml version="1.0" encoding="utf-8"?>
<worksheet xmlns="http://schemas.openxmlformats.org/spreadsheetml/2006/main" xmlns:r="http://schemas.openxmlformats.org/officeDocument/2006/relationships">
  <sheetPr codeName="Sheet16">
    <pageSetUpPr fitToPage="1"/>
  </sheetPr>
  <dimension ref="A1:N47"/>
  <sheetViews>
    <sheetView showGridLines="0" zoomScale="75" zoomScaleNormal="75" workbookViewId="0" topLeftCell="A1">
      <selection activeCell="J16" sqref="J16"/>
    </sheetView>
  </sheetViews>
  <sheetFormatPr defaultColWidth="12.57421875" defaultRowHeight="12.75"/>
  <cols>
    <col min="1" max="1" width="16.57421875" style="20" customWidth="1"/>
    <col min="2" max="2" width="12.00390625" style="20" customWidth="1"/>
    <col min="3" max="3" width="2.28125" style="20" customWidth="1"/>
    <col min="4" max="4" width="0.71875" style="20" customWidth="1"/>
    <col min="5" max="5" width="13.140625" style="20" customWidth="1"/>
    <col min="6" max="7" width="0.5625" style="20" customWidth="1"/>
    <col min="8" max="8" width="49.7109375" style="20" customWidth="1"/>
    <col min="9" max="16384" width="12.57421875" style="20" customWidth="1"/>
  </cols>
  <sheetData>
    <row r="1" spans="1:8" ht="15">
      <c r="A1" s="173"/>
      <c r="B1" s="174"/>
      <c r="C1" s="174"/>
      <c r="D1" s="174"/>
      <c r="E1" s="175"/>
      <c r="F1" s="175"/>
      <c r="G1" s="175"/>
      <c r="H1" s="176"/>
    </row>
    <row r="2" spans="1:8" ht="23.25">
      <c r="A2" s="177" t="str">
        <f>Competition</f>
        <v>World Championship</v>
      </c>
      <c r="B2" s="178"/>
      <c r="C2" s="178"/>
      <c r="D2" s="178"/>
      <c r="E2" s="179"/>
      <c r="F2" s="179"/>
      <c r="G2" s="179"/>
      <c r="H2" s="180" t="str">
        <f>Dates</f>
        <v>4. - 8. August 2010</v>
      </c>
    </row>
    <row r="3" spans="1:8" ht="12" customHeight="1">
      <c r="A3" s="181"/>
      <c r="B3" s="178"/>
      <c r="C3" s="178"/>
      <c r="D3" s="178"/>
      <c r="E3" s="179"/>
      <c r="F3" s="179"/>
      <c r="G3" s="179"/>
      <c r="H3" s="182"/>
    </row>
    <row r="4" spans="1:8" ht="12" customHeight="1" thickBot="1">
      <c r="A4" s="181"/>
      <c r="B4" s="178"/>
      <c r="C4" s="178"/>
      <c r="D4" s="192"/>
      <c r="E4" s="183"/>
      <c r="F4" s="179"/>
      <c r="G4" s="179"/>
      <c r="H4" s="182"/>
    </row>
    <row r="5" spans="1:8" ht="12" customHeight="1">
      <c r="A5" s="173"/>
      <c r="B5" s="174"/>
      <c r="C5" s="174"/>
      <c r="D5" s="178"/>
      <c r="E5" s="184"/>
      <c r="F5" s="175"/>
      <c r="G5" s="175"/>
      <c r="H5" s="176"/>
    </row>
    <row r="6" spans="1:8" ht="15">
      <c r="A6" s="181"/>
      <c r="B6" s="178"/>
      <c r="C6" s="178"/>
      <c r="D6" s="178"/>
      <c r="E6" s="185" t="s">
        <v>187</v>
      </c>
      <c r="F6" s="186" t="s">
        <v>362</v>
      </c>
      <c r="G6" s="179"/>
      <c r="H6" s="182"/>
    </row>
    <row r="7" spans="1:8" ht="18">
      <c r="A7" s="187" t="str">
        <f>Category</f>
        <v>Senior Pairs</v>
      </c>
      <c r="B7" s="178"/>
      <c r="C7" s="178"/>
      <c r="D7" s="178"/>
      <c r="E7" s="185" t="s">
        <v>67</v>
      </c>
      <c r="F7" s="188" t="str">
        <f>VLOOKUP($F$6,Competitor_Info,2,FALSE)</f>
        <v>Sweden</v>
      </c>
      <c r="G7" s="188"/>
      <c r="H7" s="182"/>
    </row>
    <row r="8" spans="1:8" ht="18">
      <c r="A8" s="187" t="s">
        <v>188</v>
      </c>
      <c r="B8" s="189">
        <v>2.33</v>
      </c>
      <c r="C8" s="178"/>
      <c r="D8" s="178"/>
      <c r="E8" s="185"/>
      <c r="F8" s="190" t="str">
        <f>VLOOKUP($F$6,Competitor_Info,3,FALSE)</f>
        <v>Sweden</v>
      </c>
      <c r="G8" s="190"/>
      <c r="H8" s="182"/>
    </row>
    <row r="9" spans="1:8" ht="12" customHeight="1" thickBot="1">
      <c r="A9" s="191"/>
      <c r="B9" s="192"/>
      <c r="C9" s="192"/>
      <c r="D9" s="192"/>
      <c r="E9" s="183"/>
      <c r="F9" s="183"/>
      <c r="G9" s="183"/>
      <c r="H9" s="193"/>
    </row>
    <row r="10" spans="1:8" ht="7.5" customHeight="1">
      <c r="A10" s="115"/>
      <c r="B10" s="74"/>
      <c r="C10" s="74"/>
      <c r="D10" s="74"/>
      <c r="E10" s="116"/>
      <c r="F10" s="116"/>
      <c r="G10" s="116"/>
      <c r="H10" s="117"/>
    </row>
    <row r="11" spans="1:8" ht="23.25">
      <c r="A11" s="118" t="s">
        <v>376</v>
      </c>
      <c r="B11" s="119"/>
      <c r="C11" s="119"/>
      <c r="D11" s="119"/>
      <c r="E11" s="119"/>
      <c r="F11" s="120"/>
      <c r="G11" s="120"/>
      <c r="H11" s="121"/>
    </row>
    <row r="12" spans="1:8" ht="7.5" customHeight="1">
      <c r="A12" s="115"/>
      <c r="B12" s="74"/>
      <c r="C12" s="74"/>
      <c r="D12" s="74"/>
      <c r="E12" s="116"/>
      <c r="F12" s="116"/>
      <c r="G12" s="116"/>
      <c r="H12" s="117"/>
    </row>
    <row r="13" spans="1:8" s="124" customFormat="1" ht="15">
      <c r="A13" s="122"/>
      <c r="B13" s="123"/>
      <c r="C13" s="123"/>
      <c r="D13" s="123"/>
      <c r="E13" s="379"/>
      <c r="F13" s="379"/>
      <c r="G13" s="379"/>
      <c r="H13" s="384" t="s">
        <v>114</v>
      </c>
    </row>
    <row r="14" spans="1:8" ht="15">
      <c r="A14" s="125"/>
      <c r="B14" s="126"/>
      <c r="C14" s="80"/>
      <c r="D14" s="80"/>
      <c r="E14" s="380"/>
      <c r="F14" s="380"/>
      <c r="G14" s="380"/>
      <c r="H14" s="382"/>
    </row>
    <row r="15" spans="1:8" ht="15">
      <c r="A15" s="125" t="str">
        <f>IF(Judge1="","",('Competition Info.'!B12))</f>
        <v>Judge 1:</v>
      </c>
      <c r="B15" s="80" t="str">
        <f>IF(Judge1="","",(Judge1))</f>
        <v>Isabella Beltramo</v>
      </c>
      <c r="C15" s="80"/>
      <c r="D15" s="80"/>
      <c r="E15" s="381"/>
      <c r="F15" s="381"/>
      <c r="G15" s="381"/>
      <c r="H15" s="466">
        <v>43</v>
      </c>
    </row>
    <row r="16" spans="1:8" ht="15">
      <c r="A16" s="125" t="str">
        <f>IF(Judge2="","",('Competition Info.'!B13))</f>
        <v>Judge 2:</v>
      </c>
      <c r="B16" s="80" t="str">
        <f>IF(Judge2="","",(Judge2))</f>
        <v>Zoey Flesher</v>
      </c>
      <c r="C16" s="80"/>
      <c r="D16" s="80"/>
      <c r="E16" s="381"/>
      <c r="F16" s="381"/>
      <c r="G16" s="381"/>
      <c r="H16" s="466">
        <v>40</v>
      </c>
    </row>
    <row r="17" spans="1:8" ht="15">
      <c r="A17" s="125" t="str">
        <f>IF(Judge3="","",('Competition Info.'!B14))</f>
        <v>Judge 3:</v>
      </c>
      <c r="B17" s="80" t="str">
        <f>IF(Judge3="","",(Judge3))</f>
        <v>Janne Tou</v>
      </c>
      <c r="C17" s="80"/>
      <c r="D17" s="80"/>
      <c r="E17" s="381"/>
      <c r="F17" s="381"/>
      <c r="G17" s="381"/>
      <c r="H17" s="466">
        <v>36</v>
      </c>
    </row>
    <row r="18" spans="1:8" ht="15">
      <c r="A18" s="125" t="str">
        <f>IF(Judge4="","",('Competition Info.'!B15))</f>
        <v>Judge 4:</v>
      </c>
      <c r="B18" s="80" t="str">
        <f>IF(Judge4="","",(Judge4))</f>
        <v>Ron Kopas</v>
      </c>
      <c r="C18" s="80"/>
      <c r="D18" s="80"/>
      <c r="E18" s="381"/>
      <c r="F18" s="381"/>
      <c r="G18" s="381"/>
      <c r="H18" s="466">
        <v>38</v>
      </c>
    </row>
    <row r="19" spans="1:8" ht="15">
      <c r="A19" s="125" t="str">
        <f>IF(Judge5="","",('Competition Info.'!B16))</f>
        <v>Judge 5:</v>
      </c>
      <c r="B19" s="80" t="str">
        <f>IF(Judge5="","",(Judge5))</f>
        <v>Sheri Carter</v>
      </c>
      <c r="C19" s="80"/>
      <c r="D19" s="80"/>
      <c r="E19" s="381"/>
      <c r="F19" s="381"/>
      <c r="G19" s="381"/>
      <c r="H19" s="466">
        <v>38</v>
      </c>
    </row>
    <row r="20" spans="1:8" ht="15">
      <c r="A20" s="125" t="str">
        <f>IF(Judge6="","",('Competition Info.'!B17))</f>
        <v>Judge 6:</v>
      </c>
      <c r="B20" s="80" t="str">
        <f>IF(Judge6="","",(Judge6))</f>
        <v>Yasuyo Yumiya</v>
      </c>
      <c r="C20" s="80"/>
      <c r="D20" s="80"/>
      <c r="E20" s="381"/>
      <c r="F20" s="381"/>
      <c r="G20" s="381"/>
      <c r="H20" s="466">
        <v>41</v>
      </c>
    </row>
    <row r="21" spans="1:8" ht="15">
      <c r="A21" s="125" t="str">
        <f>IF(Judge7="","",('Competition Info.'!B18))</f>
        <v>Judge 7:</v>
      </c>
      <c r="B21" s="80" t="str">
        <f>IF(Judge7="","",(Judge7))</f>
        <v>Evy Santermans</v>
      </c>
      <c r="C21" s="80"/>
      <c r="D21" s="80"/>
      <c r="E21" s="381"/>
      <c r="F21" s="381"/>
      <c r="G21" s="381"/>
      <c r="H21" s="466">
        <v>45</v>
      </c>
    </row>
    <row r="22" spans="1:8" ht="15">
      <c r="A22" s="125" t="str">
        <f>IF(Judge8="","",('Competition Info.'!B19))</f>
        <v>Judge 8:</v>
      </c>
      <c r="B22" s="80" t="str">
        <f>IF(Judge8="","",(Judge8))</f>
        <v>Àngel Escuin</v>
      </c>
      <c r="C22" s="80"/>
      <c r="D22" s="80"/>
      <c r="E22" s="381"/>
      <c r="F22" s="381"/>
      <c r="G22" s="381"/>
      <c r="H22" s="466">
        <v>40</v>
      </c>
    </row>
    <row r="23" spans="1:8" ht="15">
      <c r="A23" s="125" t="str">
        <f>IF(Judge9="","",('Competition Info.'!B20))</f>
        <v>Judge 9:</v>
      </c>
      <c r="B23" s="80" t="str">
        <f>IF(Judge9="","",(Judge9))</f>
        <v>Rebeca Lelaizant</v>
      </c>
      <c r="C23" s="80"/>
      <c r="D23" s="80"/>
      <c r="E23" s="381"/>
      <c r="F23" s="381"/>
      <c r="G23" s="381"/>
      <c r="H23" s="466">
        <v>40</v>
      </c>
    </row>
    <row r="24" spans="1:8" ht="15">
      <c r="A24" s="125">
        <f>IF(Judge10="","",('Competition Info.'!B21))</f>
      </c>
      <c r="B24" s="80">
        <f>IF(Judge10="","",(Judge10))</f>
      </c>
      <c r="C24" s="80"/>
      <c r="D24" s="80"/>
      <c r="E24" s="381"/>
      <c r="F24" s="381"/>
      <c r="G24" s="381"/>
      <c r="H24" s="383"/>
    </row>
    <row r="25" spans="1:9" ht="15">
      <c r="A25" s="125">
        <f>IF(Judge11="","",('Competition Info.'!B22))</f>
      </c>
      <c r="B25" s="80">
        <f>IF(Judge11="","",(Judge11))</f>
      </c>
      <c r="C25" s="80"/>
      <c r="D25" s="80"/>
      <c r="E25" s="381"/>
      <c r="F25" s="381"/>
      <c r="G25" s="381"/>
      <c r="H25" s="383"/>
      <c r="I25" s="127"/>
    </row>
    <row r="26" spans="1:8" ht="15">
      <c r="A26" s="125">
        <f>IF(Judge12="","",('Competition Info.'!B23))</f>
      </c>
      <c r="B26" s="80">
        <f>IF(Judge12="","",(Judge12))</f>
      </c>
      <c r="C26" s="80"/>
      <c r="D26" s="80"/>
      <c r="E26" s="381"/>
      <c r="F26" s="381"/>
      <c r="G26" s="381"/>
      <c r="H26" s="383"/>
    </row>
    <row r="27" spans="1:8" ht="15">
      <c r="A27" s="125">
        <f>IF(Judge13="","",('Competition Info.'!B24))</f>
      </c>
      <c r="B27" s="80">
        <f>IF(Judge13="","",(Judge13))</f>
      </c>
      <c r="C27" s="80"/>
      <c r="D27" s="80"/>
      <c r="E27" s="381"/>
      <c r="F27" s="381"/>
      <c r="G27" s="381"/>
      <c r="H27" s="383"/>
    </row>
    <row r="28" spans="1:8" ht="15">
      <c r="A28" s="125">
        <f>IF(Judge14="","",('Competition Info.'!B25))</f>
      </c>
      <c r="B28" s="80">
        <f>IF(Judge14="","",(Judge14))</f>
      </c>
      <c r="C28" s="80"/>
      <c r="D28" s="80"/>
      <c r="E28" s="381"/>
      <c r="F28" s="381"/>
      <c r="G28" s="381"/>
      <c r="H28" s="383"/>
    </row>
    <row r="29" spans="1:8" ht="15">
      <c r="A29" s="125">
        <f>IF(Judge15="","",('Competition Info.'!B26))</f>
      </c>
      <c r="B29" s="80">
        <f>IF(Judge15="","",(Judge15))</f>
      </c>
      <c r="C29" s="80"/>
      <c r="D29" s="80"/>
      <c r="E29" s="381"/>
      <c r="F29" s="381"/>
      <c r="G29" s="381"/>
      <c r="H29" s="383"/>
    </row>
    <row r="30" spans="1:8" ht="12" customHeight="1">
      <c r="A30" s="115"/>
      <c r="B30" s="74"/>
      <c r="C30" s="74"/>
      <c r="D30" s="74"/>
      <c r="E30" s="116"/>
      <c r="F30" s="116"/>
      <c r="G30" s="116"/>
      <c r="H30" s="117"/>
    </row>
    <row r="31" spans="1:8" ht="15">
      <c r="A31" s="115"/>
      <c r="B31" s="128" t="s">
        <v>190</v>
      </c>
      <c r="C31" s="74"/>
      <c r="D31" s="74"/>
      <c r="E31" s="116">
        <f>SUM(H15:H29)</f>
        <v>361</v>
      </c>
      <c r="F31" s="116"/>
      <c r="G31" s="116"/>
      <c r="H31" s="129"/>
    </row>
    <row r="32" spans="1:14" ht="15">
      <c r="A32" s="115"/>
      <c r="B32" s="128" t="s">
        <v>191</v>
      </c>
      <c r="C32" s="74"/>
      <c r="D32" s="74"/>
      <c r="E32" s="116">
        <f>IF(COUNTA(H15:H29)&gt;4,MAX(H15:H29),0)</f>
        <v>45</v>
      </c>
      <c r="F32" s="116"/>
      <c r="G32" s="116"/>
      <c r="H32" s="129"/>
      <c r="I32" s="116"/>
      <c r="J32" s="116"/>
      <c r="K32" s="116"/>
      <c r="L32" s="116"/>
      <c r="M32" s="116"/>
      <c r="N32" s="74"/>
    </row>
    <row r="33" spans="1:14" ht="15">
      <c r="A33" s="115"/>
      <c r="B33" s="128" t="s">
        <v>192</v>
      </c>
      <c r="C33" s="74"/>
      <c r="D33" s="74"/>
      <c r="E33" s="116">
        <f>IF(COUNTA(H15:H29)&gt;4,MIN(H15:H29),0)</f>
        <v>36</v>
      </c>
      <c r="F33" s="116"/>
      <c r="G33" s="116"/>
      <c r="H33" s="129"/>
      <c r="I33" s="116"/>
      <c r="J33" s="116"/>
      <c r="K33" s="116"/>
      <c r="L33" s="116"/>
      <c r="M33" s="116"/>
      <c r="N33" s="74"/>
    </row>
    <row r="34" spans="1:14" ht="15">
      <c r="A34" s="115"/>
      <c r="B34" s="128" t="s">
        <v>193</v>
      </c>
      <c r="C34" s="74"/>
      <c r="D34" s="74"/>
      <c r="E34" s="116">
        <f>SUM(E31-E32-E33)</f>
        <v>280</v>
      </c>
      <c r="F34" s="116"/>
      <c r="G34" s="116"/>
      <c r="H34" s="129"/>
      <c r="I34" s="116"/>
      <c r="J34" s="116"/>
      <c r="K34" s="116"/>
      <c r="L34" s="116"/>
      <c r="M34" s="116"/>
      <c r="N34" s="74"/>
    </row>
    <row r="35" spans="1:8" ht="12" customHeight="1">
      <c r="A35" s="130"/>
      <c r="B35" s="77"/>
      <c r="C35" s="77"/>
      <c r="D35" s="77"/>
      <c r="E35" s="131"/>
      <c r="F35" s="131"/>
      <c r="G35" s="131"/>
      <c r="H35" s="132"/>
    </row>
    <row r="36" spans="1:8" ht="7.5" customHeight="1">
      <c r="A36" s="115"/>
      <c r="B36" s="74"/>
      <c r="C36" s="74"/>
      <c r="D36" s="74"/>
      <c r="E36" s="116"/>
      <c r="F36" s="116"/>
      <c r="G36" s="116"/>
      <c r="H36" s="117"/>
    </row>
    <row r="37" spans="1:8" ht="15">
      <c r="A37" s="115"/>
      <c r="B37" s="128" t="s">
        <v>194</v>
      </c>
      <c r="C37" s="74"/>
      <c r="D37" s="74"/>
      <c r="E37" s="116">
        <f>SUM(E34:F34)</f>
        <v>280</v>
      </c>
      <c r="F37" s="116"/>
      <c r="G37" s="116"/>
      <c r="H37" s="117"/>
    </row>
    <row r="38" spans="1:8" ht="15">
      <c r="A38" s="115"/>
      <c r="B38" s="128" t="s">
        <v>195</v>
      </c>
      <c r="C38" s="74"/>
      <c r="D38" s="74"/>
      <c r="E38" s="133">
        <f>IF(COUNTA(H15:H29)&gt;4,ROUND(E37/(COUNTA(H15:H29)-2),4),ROUND(E37/(COUNTA(H15:H29)),4))</f>
        <v>40</v>
      </c>
      <c r="F38" s="116"/>
      <c r="G38" s="116"/>
      <c r="H38" s="117"/>
    </row>
    <row r="39" spans="1:8" ht="7.5" customHeight="1" thickBot="1">
      <c r="A39" s="115"/>
      <c r="B39" s="74"/>
      <c r="C39" s="74"/>
      <c r="D39" s="74"/>
      <c r="E39" s="116"/>
      <c r="F39" s="116"/>
      <c r="G39" s="116"/>
      <c r="H39" s="117"/>
    </row>
    <row r="40" spans="1:8" ht="5.25" customHeight="1">
      <c r="A40" s="173"/>
      <c r="B40" s="174"/>
      <c r="C40" s="174"/>
      <c r="D40" s="174"/>
      <c r="E40" s="175"/>
      <c r="F40" s="175"/>
      <c r="G40" s="175"/>
      <c r="H40" s="176"/>
    </row>
    <row r="41" spans="1:8" ht="15" customHeight="1" thickBot="1">
      <c r="A41" s="191"/>
      <c r="B41" s="378" t="s">
        <v>198</v>
      </c>
      <c r="C41" s="192"/>
      <c r="D41" s="192"/>
      <c r="E41" s="441">
        <f>E38</f>
        <v>40</v>
      </c>
      <c r="F41" s="183"/>
      <c r="G41" s="183"/>
      <c r="H41" s="193"/>
    </row>
    <row r="42" spans="1:8" ht="9.75" customHeight="1">
      <c r="A42" s="181"/>
      <c r="B42" s="178"/>
      <c r="C42" s="178"/>
      <c r="D42" s="178"/>
      <c r="E42" s="179"/>
      <c r="F42" s="179"/>
      <c r="G42" s="179"/>
      <c r="H42" s="182"/>
    </row>
    <row r="43" spans="1:8" ht="15" customHeight="1">
      <c r="A43" s="194"/>
      <c r="B43" s="195" t="s">
        <v>196</v>
      </c>
      <c r="C43" s="178"/>
      <c r="D43" s="178"/>
      <c r="E43" s="196">
        <f>IF(B8=0,0,IF(Category="Team",IF(B8&gt;3.4,5,IF(B8&lt;2.5,5,0)),IF(Category="Junior Pairs",IF(B8&gt;2.1,5,IF(B8&lt;1.2,5,0)),IF(Category="Senior Pairs",IF(B8&gt;2.4,5,IF(B8&lt;1.5,5,0))))))</f>
        <v>0</v>
      </c>
      <c r="F43" s="178"/>
      <c r="G43" s="178"/>
      <c r="H43" s="182"/>
    </row>
    <row r="44" spans="1:8" ht="15" customHeight="1" thickBot="1">
      <c r="A44" s="181"/>
      <c r="B44" s="195" t="s">
        <v>197</v>
      </c>
      <c r="C44" s="197"/>
      <c r="D44" s="197"/>
      <c r="E44" s="189">
        <v>0</v>
      </c>
      <c r="F44" s="198">
        <f>SUM(E43:E44)</f>
        <v>0</v>
      </c>
      <c r="G44" s="179"/>
      <c r="H44" s="182"/>
    </row>
    <row r="45" spans="1:8" ht="15">
      <c r="A45" s="173"/>
      <c r="B45" s="174"/>
      <c r="C45" s="199"/>
      <c r="D45" s="199"/>
      <c r="E45" s="175"/>
      <c r="F45" s="175"/>
      <c r="G45" s="175"/>
      <c r="H45" s="176"/>
    </row>
    <row r="46" spans="1:8" ht="15">
      <c r="A46" s="194"/>
      <c r="B46" s="195" t="s">
        <v>303</v>
      </c>
      <c r="C46" s="197"/>
      <c r="D46" s="197"/>
      <c r="E46" s="440">
        <f>ROUND(SUM(E41-E43-E44),4)</f>
        <v>40</v>
      </c>
      <c r="F46" s="179"/>
      <c r="G46" s="179"/>
      <c r="H46" s="182"/>
    </row>
    <row r="47" spans="1:8" ht="15.75" thickBot="1">
      <c r="A47" s="191"/>
      <c r="B47" s="192"/>
      <c r="C47" s="192"/>
      <c r="D47" s="192"/>
      <c r="E47" s="183"/>
      <c r="F47" s="183"/>
      <c r="G47" s="183"/>
      <c r="H47" s="193"/>
    </row>
  </sheetData>
  <sheetProtection sheet="1" objects="1" scenarios="1"/>
  <conditionalFormatting sqref="B8">
    <cfRule type="expression" priority="2" dxfId="0" stopIfTrue="1">
      <formula>OR(B8=0,B8="")</formula>
    </cfRule>
  </conditionalFormatting>
  <conditionalFormatting sqref="E43:E44">
    <cfRule type="cellIs" priority="1" dxfId="0" operator="greaterThan" stopIfTrue="1">
      <formula>0</formula>
    </cfRule>
  </conditionalFormatting>
  <printOptions/>
  <pageMargins left="0.5" right="0.5" top="0.75" bottom="0.75" header="0.25" footer="0.25"/>
  <pageSetup fitToHeight="1" fitToWidth="1" orientation="portrait" r:id="rId1"/>
</worksheet>
</file>

<file path=xl/worksheets/sheet13.xml><?xml version="1.0" encoding="utf-8"?>
<worksheet xmlns="http://schemas.openxmlformats.org/spreadsheetml/2006/main" xmlns:r="http://schemas.openxmlformats.org/officeDocument/2006/relationships">
  <sheetPr codeName="Sheet17">
    <pageSetUpPr fitToPage="1"/>
  </sheetPr>
  <dimension ref="A1:N47"/>
  <sheetViews>
    <sheetView showGridLines="0" zoomScale="75" zoomScaleNormal="75" zoomScalePageLayoutView="0" workbookViewId="0" topLeftCell="A1">
      <selection activeCell="B9" sqref="B9"/>
    </sheetView>
  </sheetViews>
  <sheetFormatPr defaultColWidth="12.57421875" defaultRowHeight="12.75"/>
  <cols>
    <col min="1" max="1" width="16.57421875" style="20" customWidth="1"/>
    <col min="2" max="2" width="12.00390625" style="20" customWidth="1"/>
    <col min="3" max="3" width="2.28125" style="20" customWidth="1"/>
    <col min="4" max="4" width="0.71875" style="20" customWidth="1"/>
    <col min="5" max="5" width="13.140625" style="20" customWidth="1"/>
    <col min="6" max="7" width="0.5625" style="20" customWidth="1"/>
    <col min="8" max="8" width="49.7109375" style="20" customWidth="1"/>
    <col min="9" max="16384" width="12.57421875" style="20" customWidth="1"/>
  </cols>
  <sheetData>
    <row r="1" spans="1:8" ht="15">
      <c r="A1" s="173"/>
      <c r="B1" s="174"/>
      <c r="C1" s="174"/>
      <c r="D1" s="174"/>
      <c r="E1" s="175"/>
      <c r="F1" s="175"/>
      <c r="G1" s="175"/>
      <c r="H1" s="176"/>
    </row>
    <row r="2" spans="1:8" ht="23.25">
      <c r="A2" s="177" t="str">
        <f>Competition</f>
        <v>World Championship</v>
      </c>
      <c r="B2" s="178"/>
      <c r="C2" s="178"/>
      <c r="D2" s="178"/>
      <c r="E2" s="179"/>
      <c r="F2" s="179"/>
      <c r="G2" s="179"/>
      <c r="H2" s="180" t="str">
        <f>Dates</f>
        <v>4. - 8. August 2010</v>
      </c>
    </row>
    <row r="3" spans="1:8" ht="12" customHeight="1">
      <c r="A3" s="181"/>
      <c r="B3" s="178"/>
      <c r="C3" s="178"/>
      <c r="D3" s="178"/>
      <c r="E3" s="179"/>
      <c r="F3" s="179"/>
      <c r="G3" s="179"/>
      <c r="H3" s="182"/>
    </row>
    <row r="4" spans="1:8" ht="12" customHeight="1" thickBot="1">
      <c r="A4" s="181"/>
      <c r="B4" s="178"/>
      <c r="C4" s="178"/>
      <c r="D4" s="192"/>
      <c r="E4" s="183"/>
      <c r="F4" s="179"/>
      <c r="G4" s="179"/>
      <c r="H4" s="182"/>
    </row>
    <row r="5" spans="1:8" ht="12" customHeight="1">
      <c r="A5" s="173"/>
      <c r="B5" s="174"/>
      <c r="C5" s="174"/>
      <c r="D5" s="178"/>
      <c r="E5" s="184"/>
      <c r="F5" s="175"/>
      <c r="G5" s="175"/>
      <c r="H5" s="176"/>
    </row>
    <row r="6" spans="1:8" ht="15">
      <c r="A6" s="181"/>
      <c r="B6" s="178"/>
      <c r="C6" s="178"/>
      <c r="D6" s="178"/>
      <c r="E6" s="185" t="s">
        <v>187</v>
      </c>
      <c r="F6" s="186" t="s">
        <v>363</v>
      </c>
      <c r="G6" s="179"/>
      <c r="H6" s="182"/>
    </row>
    <row r="7" spans="1:8" ht="18">
      <c r="A7" s="187" t="str">
        <f>Category</f>
        <v>Senior Pairs</v>
      </c>
      <c r="B7" s="178"/>
      <c r="C7" s="178"/>
      <c r="D7" s="178"/>
      <c r="E7" s="185" t="s">
        <v>67</v>
      </c>
      <c r="F7" s="188" t="str">
        <f>VLOOKUP($F$6,Competitor_Info,2,FALSE)</f>
        <v>Scotland</v>
      </c>
      <c r="G7" s="188"/>
      <c r="H7" s="182"/>
    </row>
    <row r="8" spans="1:8" ht="18">
      <c r="A8" s="187" t="s">
        <v>188</v>
      </c>
      <c r="B8" s="189">
        <v>2.06</v>
      </c>
      <c r="C8" s="178"/>
      <c r="D8" s="178"/>
      <c r="E8" s="185"/>
      <c r="F8" s="190" t="str">
        <f>VLOOKUP($F$6,Competitor_Info,3,FALSE)</f>
        <v>Scotland</v>
      </c>
      <c r="G8" s="190"/>
      <c r="H8" s="182"/>
    </row>
    <row r="9" spans="1:8" ht="12" customHeight="1" thickBot="1">
      <c r="A9" s="191"/>
      <c r="B9" s="192"/>
      <c r="C9" s="192"/>
      <c r="D9" s="192"/>
      <c r="E9" s="183"/>
      <c r="F9" s="183"/>
      <c r="G9" s="183"/>
      <c r="H9" s="193"/>
    </row>
    <row r="10" spans="1:8" ht="7.5" customHeight="1">
      <c r="A10" s="115"/>
      <c r="B10" s="74"/>
      <c r="C10" s="74"/>
      <c r="D10" s="74"/>
      <c r="E10" s="116"/>
      <c r="F10" s="116"/>
      <c r="G10" s="116"/>
      <c r="H10" s="117"/>
    </row>
    <row r="11" spans="1:8" ht="23.25">
      <c r="A11" s="118" t="s">
        <v>376</v>
      </c>
      <c r="B11" s="119"/>
      <c r="C11" s="119"/>
      <c r="D11" s="119"/>
      <c r="E11" s="119"/>
      <c r="F11" s="120"/>
      <c r="G11" s="120"/>
      <c r="H11" s="121"/>
    </row>
    <row r="12" spans="1:8" ht="7.5" customHeight="1">
      <c r="A12" s="115"/>
      <c r="B12" s="74"/>
      <c r="C12" s="74"/>
      <c r="D12" s="74"/>
      <c r="E12" s="116"/>
      <c r="F12" s="116"/>
      <c r="G12" s="116"/>
      <c r="H12" s="117"/>
    </row>
    <row r="13" spans="1:8" s="124" customFormat="1" ht="15">
      <c r="A13" s="122"/>
      <c r="B13" s="123"/>
      <c r="C13" s="123"/>
      <c r="D13" s="123"/>
      <c r="E13" s="379"/>
      <c r="F13" s="379"/>
      <c r="G13" s="379"/>
      <c r="H13" s="384" t="s">
        <v>114</v>
      </c>
    </row>
    <row r="14" spans="1:8" ht="15">
      <c r="A14" s="125"/>
      <c r="B14" s="126"/>
      <c r="C14" s="80"/>
      <c r="D14" s="80"/>
      <c r="E14" s="380"/>
      <c r="F14" s="380"/>
      <c r="G14" s="380"/>
      <c r="H14" s="382"/>
    </row>
    <row r="15" spans="1:8" ht="15">
      <c r="A15" s="125" t="str">
        <f>IF(Judge1="","",('Competition Info.'!B12))</f>
        <v>Judge 1:</v>
      </c>
      <c r="B15" s="80" t="str">
        <f>IF(Judge1="","",(Judge1))</f>
        <v>Isabella Beltramo</v>
      </c>
      <c r="C15" s="80"/>
      <c r="D15" s="80"/>
      <c r="E15" s="381"/>
      <c r="F15" s="381"/>
      <c r="G15" s="381"/>
      <c r="H15" s="466">
        <v>36</v>
      </c>
    </row>
    <row r="16" spans="1:8" ht="15">
      <c r="A16" s="125" t="str">
        <f>IF(Judge2="","",('Competition Info.'!B13))</f>
        <v>Judge 2:</v>
      </c>
      <c r="B16" s="80" t="str">
        <f>IF(Judge2="","",(Judge2))</f>
        <v>Zoey Flesher</v>
      </c>
      <c r="C16" s="80"/>
      <c r="D16" s="80"/>
      <c r="E16" s="381"/>
      <c r="F16" s="381"/>
      <c r="G16" s="381"/>
      <c r="H16" s="466">
        <v>35</v>
      </c>
    </row>
    <row r="17" spans="1:8" ht="15">
      <c r="A17" s="125" t="str">
        <f>IF(Judge3="","",('Competition Info.'!B14))</f>
        <v>Judge 3:</v>
      </c>
      <c r="B17" s="80" t="str">
        <f>IF(Judge3="","",(Judge3))</f>
        <v>Janne Tou</v>
      </c>
      <c r="C17" s="80"/>
      <c r="D17" s="80"/>
      <c r="E17" s="381"/>
      <c r="F17" s="381"/>
      <c r="G17" s="381"/>
      <c r="H17" s="466">
        <v>28</v>
      </c>
    </row>
    <row r="18" spans="1:8" ht="15">
      <c r="A18" s="125" t="str">
        <f>IF(Judge4="","",('Competition Info.'!B15))</f>
        <v>Judge 4:</v>
      </c>
      <c r="B18" s="80" t="str">
        <f>IF(Judge4="","",(Judge4))</f>
        <v>Ron Kopas</v>
      </c>
      <c r="C18" s="80"/>
      <c r="D18" s="80"/>
      <c r="E18" s="381"/>
      <c r="F18" s="381"/>
      <c r="G18" s="381"/>
      <c r="H18" s="466">
        <v>33</v>
      </c>
    </row>
    <row r="19" spans="1:8" ht="15">
      <c r="A19" s="125" t="str">
        <f>IF(Judge5="","",('Competition Info.'!B16))</f>
        <v>Judge 5:</v>
      </c>
      <c r="B19" s="80" t="str">
        <f>IF(Judge5="","",(Judge5))</f>
        <v>Sheri Carter</v>
      </c>
      <c r="C19" s="80"/>
      <c r="D19" s="80"/>
      <c r="E19" s="381"/>
      <c r="F19" s="381"/>
      <c r="G19" s="381"/>
      <c r="H19" s="466">
        <v>41</v>
      </c>
    </row>
    <row r="20" spans="1:8" ht="15">
      <c r="A20" s="125" t="str">
        <f>IF(Judge6="","",('Competition Info.'!B17))</f>
        <v>Judge 6:</v>
      </c>
      <c r="B20" s="80" t="str">
        <f>IF(Judge6="","",(Judge6))</f>
        <v>Yasuyo Yumiya</v>
      </c>
      <c r="C20" s="80"/>
      <c r="D20" s="80"/>
      <c r="E20" s="381"/>
      <c r="F20" s="381"/>
      <c r="G20" s="381"/>
      <c r="H20" s="466">
        <v>33</v>
      </c>
    </row>
    <row r="21" spans="1:8" ht="15">
      <c r="A21" s="125" t="str">
        <f>IF(Judge7="","",('Competition Info.'!B18))</f>
        <v>Judge 7:</v>
      </c>
      <c r="B21" s="80" t="str">
        <f>IF(Judge7="","",(Judge7))</f>
        <v>Evy Santermans</v>
      </c>
      <c r="C21" s="80"/>
      <c r="D21" s="80"/>
      <c r="E21" s="381"/>
      <c r="F21" s="381"/>
      <c r="G21" s="381"/>
      <c r="H21" s="466">
        <v>35</v>
      </c>
    </row>
    <row r="22" spans="1:8" ht="15">
      <c r="A22" s="125" t="str">
        <f>IF(Judge8="","",('Competition Info.'!B19))</f>
        <v>Judge 8:</v>
      </c>
      <c r="B22" s="80" t="str">
        <f>IF(Judge8="","",(Judge8))</f>
        <v>Àngel Escuin</v>
      </c>
      <c r="C22" s="80"/>
      <c r="D22" s="80"/>
      <c r="E22" s="381"/>
      <c r="F22" s="381"/>
      <c r="G22" s="381"/>
      <c r="H22" s="466">
        <v>32</v>
      </c>
    </row>
    <row r="23" spans="1:8" ht="15">
      <c r="A23" s="125" t="str">
        <f>IF(Judge9="","",('Competition Info.'!B20))</f>
        <v>Judge 9:</v>
      </c>
      <c r="B23" s="80" t="str">
        <f>IF(Judge9="","",(Judge9))</f>
        <v>Rebeca Lelaizant</v>
      </c>
      <c r="C23" s="80"/>
      <c r="D23" s="80"/>
      <c r="E23" s="381"/>
      <c r="F23" s="381"/>
      <c r="G23" s="381"/>
      <c r="H23" s="466">
        <v>36</v>
      </c>
    </row>
    <row r="24" spans="1:8" ht="15">
      <c r="A24" s="125">
        <f>IF(Judge10="","",('Competition Info.'!B21))</f>
      </c>
      <c r="B24" s="80">
        <f>IF(Judge10="","",(Judge10))</f>
      </c>
      <c r="C24" s="80"/>
      <c r="D24" s="80"/>
      <c r="E24" s="381"/>
      <c r="F24" s="381"/>
      <c r="G24" s="381"/>
      <c r="H24" s="383"/>
    </row>
    <row r="25" spans="1:9" ht="15">
      <c r="A25" s="125">
        <f>IF(Judge11="","",('Competition Info.'!B22))</f>
      </c>
      <c r="B25" s="80">
        <f>IF(Judge11="","",(Judge11))</f>
      </c>
      <c r="C25" s="80"/>
      <c r="D25" s="80"/>
      <c r="E25" s="381"/>
      <c r="F25" s="381"/>
      <c r="G25" s="381"/>
      <c r="H25" s="383"/>
      <c r="I25" s="127"/>
    </row>
    <row r="26" spans="1:8" ht="15">
      <c r="A26" s="125">
        <f>IF(Judge12="","",('Competition Info.'!B23))</f>
      </c>
      <c r="B26" s="80">
        <f>IF(Judge12="","",(Judge12))</f>
      </c>
      <c r="C26" s="80"/>
      <c r="D26" s="80"/>
      <c r="E26" s="381"/>
      <c r="F26" s="381"/>
      <c r="G26" s="381"/>
      <c r="H26" s="383"/>
    </row>
    <row r="27" spans="1:8" ht="15">
      <c r="A27" s="125">
        <f>IF(Judge13="","",('Competition Info.'!B24))</f>
      </c>
      <c r="B27" s="80">
        <f>IF(Judge13="","",(Judge13))</f>
      </c>
      <c r="C27" s="80"/>
      <c r="D27" s="80"/>
      <c r="E27" s="381"/>
      <c r="F27" s="381"/>
      <c r="G27" s="381"/>
      <c r="H27" s="383"/>
    </row>
    <row r="28" spans="1:8" ht="15">
      <c r="A28" s="125">
        <f>IF(Judge14="","",('Competition Info.'!B25))</f>
      </c>
      <c r="B28" s="80">
        <f>IF(Judge14="","",(Judge14))</f>
      </c>
      <c r="C28" s="80"/>
      <c r="D28" s="80"/>
      <c r="E28" s="381"/>
      <c r="F28" s="381"/>
      <c r="G28" s="381"/>
      <c r="H28" s="383"/>
    </row>
    <row r="29" spans="1:8" ht="15">
      <c r="A29" s="125">
        <f>IF(Judge15="","",('Competition Info.'!B26))</f>
      </c>
      <c r="B29" s="80">
        <f>IF(Judge15="","",(Judge15))</f>
      </c>
      <c r="C29" s="80"/>
      <c r="D29" s="80"/>
      <c r="E29" s="381"/>
      <c r="F29" s="381"/>
      <c r="G29" s="381"/>
      <c r="H29" s="383"/>
    </row>
    <row r="30" spans="1:8" ht="12" customHeight="1">
      <c r="A30" s="115"/>
      <c r="B30" s="74"/>
      <c r="C30" s="74"/>
      <c r="D30" s="74"/>
      <c r="E30" s="116"/>
      <c r="F30" s="116"/>
      <c r="G30" s="116"/>
      <c r="H30" s="117"/>
    </row>
    <row r="31" spans="1:8" ht="15">
      <c r="A31" s="115"/>
      <c r="B31" s="128" t="s">
        <v>190</v>
      </c>
      <c r="C31" s="74"/>
      <c r="D31" s="74"/>
      <c r="E31" s="116">
        <f>SUM(H15:H29)</f>
        <v>309</v>
      </c>
      <c r="F31" s="116"/>
      <c r="G31" s="116"/>
      <c r="H31" s="129"/>
    </row>
    <row r="32" spans="1:14" ht="15">
      <c r="A32" s="115"/>
      <c r="B32" s="128" t="s">
        <v>191</v>
      </c>
      <c r="C32" s="74"/>
      <c r="D32" s="74"/>
      <c r="E32" s="116">
        <f>IF(COUNTA(H15:H29)&gt;4,MAX(H15:H29),0)</f>
        <v>41</v>
      </c>
      <c r="F32" s="116"/>
      <c r="G32" s="116"/>
      <c r="H32" s="129"/>
      <c r="I32" s="116"/>
      <c r="J32" s="116"/>
      <c r="K32" s="116"/>
      <c r="L32" s="116"/>
      <c r="M32" s="116"/>
      <c r="N32" s="74"/>
    </row>
    <row r="33" spans="1:14" ht="15">
      <c r="A33" s="115"/>
      <c r="B33" s="128" t="s">
        <v>192</v>
      </c>
      <c r="C33" s="74"/>
      <c r="D33" s="74"/>
      <c r="E33" s="116">
        <f>IF(COUNTA(H15:H29)&gt;4,MIN(H15:H29),0)</f>
        <v>28</v>
      </c>
      <c r="F33" s="116"/>
      <c r="G33" s="116"/>
      <c r="H33" s="129"/>
      <c r="I33" s="116"/>
      <c r="J33" s="116"/>
      <c r="K33" s="116"/>
      <c r="L33" s="116"/>
      <c r="M33" s="116"/>
      <c r="N33" s="74"/>
    </row>
    <row r="34" spans="1:14" ht="15">
      <c r="A34" s="115"/>
      <c r="B34" s="128" t="s">
        <v>193</v>
      </c>
      <c r="C34" s="74"/>
      <c r="D34" s="74"/>
      <c r="E34" s="116">
        <f>SUM(E31-E32-E33)</f>
        <v>240</v>
      </c>
      <c r="F34" s="116"/>
      <c r="G34" s="116"/>
      <c r="H34" s="129"/>
      <c r="I34" s="116"/>
      <c r="J34" s="116"/>
      <c r="K34" s="116"/>
      <c r="L34" s="116"/>
      <c r="M34" s="116"/>
      <c r="N34" s="74"/>
    </row>
    <row r="35" spans="1:8" ht="12" customHeight="1">
      <c r="A35" s="130"/>
      <c r="B35" s="77"/>
      <c r="C35" s="77"/>
      <c r="D35" s="77"/>
      <c r="E35" s="131"/>
      <c r="F35" s="131"/>
      <c r="G35" s="131"/>
      <c r="H35" s="132"/>
    </row>
    <row r="36" spans="1:8" ht="7.5" customHeight="1">
      <c r="A36" s="115"/>
      <c r="B36" s="74"/>
      <c r="C36" s="74"/>
      <c r="D36" s="74"/>
      <c r="E36" s="116"/>
      <c r="F36" s="116"/>
      <c r="G36" s="116"/>
      <c r="H36" s="117"/>
    </row>
    <row r="37" spans="1:8" ht="15">
      <c r="A37" s="115"/>
      <c r="B37" s="128" t="s">
        <v>194</v>
      </c>
      <c r="C37" s="74"/>
      <c r="D37" s="74"/>
      <c r="E37" s="116">
        <f>SUM(E34:F34)</f>
        <v>240</v>
      </c>
      <c r="F37" s="116"/>
      <c r="G37" s="116"/>
      <c r="H37" s="117"/>
    </row>
    <row r="38" spans="1:8" ht="15">
      <c r="A38" s="115"/>
      <c r="B38" s="128" t="s">
        <v>195</v>
      </c>
      <c r="C38" s="74"/>
      <c r="D38" s="74"/>
      <c r="E38" s="133">
        <f>IF(COUNTA(H15:H29)&gt;4,ROUND(E37/(COUNTA(H15:H29)-2),4),ROUND(E37/(COUNTA(H15:H29)),4))</f>
        <v>34.2857</v>
      </c>
      <c r="F38" s="116"/>
      <c r="G38" s="116"/>
      <c r="H38" s="117"/>
    </row>
    <row r="39" spans="1:8" ht="7.5" customHeight="1" thickBot="1">
      <c r="A39" s="115"/>
      <c r="B39" s="74"/>
      <c r="C39" s="74"/>
      <c r="D39" s="74"/>
      <c r="E39" s="116"/>
      <c r="F39" s="116"/>
      <c r="G39" s="116"/>
      <c r="H39" s="117"/>
    </row>
    <row r="40" spans="1:8" ht="5.25" customHeight="1">
      <c r="A40" s="173"/>
      <c r="B40" s="174"/>
      <c r="C40" s="174"/>
      <c r="D40" s="174"/>
      <c r="E40" s="175"/>
      <c r="F40" s="175"/>
      <c r="G40" s="175"/>
      <c r="H40" s="176"/>
    </row>
    <row r="41" spans="1:8" ht="15" customHeight="1" thickBot="1">
      <c r="A41" s="191"/>
      <c r="B41" s="378" t="s">
        <v>198</v>
      </c>
      <c r="C41" s="192"/>
      <c r="D41" s="192"/>
      <c r="E41" s="441">
        <f>E38</f>
        <v>34.2857</v>
      </c>
      <c r="F41" s="183"/>
      <c r="G41" s="183"/>
      <c r="H41" s="193"/>
    </row>
    <row r="42" spans="1:8" ht="9.75" customHeight="1">
      <c r="A42" s="181"/>
      <c r="B42" s="178"/>
      <c r="C42" s="178"/>
      <c r="D42" s="178"/>
      <c r="E42" s="179"/>
      <c r="F42" s="179"/>
      <c r="G42" s="179"/>
      <c r="H42" s="182"/>
    </row>
    <row r="43" spans="1:8" ht="15" customHeight="1">
      <c r="A43" s="194"/>
      <c r="B43" s="195" t="s">
        <v>196</v>
      </c>
      <c r="C43" s="178"/>
      <c r="D43" s="178"/>
      <c r="E43" s="196">
        <f>IF(B8=0,0,IF(Category="Team",IF(B8&gt;3.4,5,IF(B8&lt;2.5,5,0)),IF(Category="Junior Pairs",IF(B8&gt;2.1,5,IF(B8&lt;1.2,5,0)),IF(Category="Senior Pairs",IF(B8&gt;2.4,5,IF(B8&lt;1.5,5,0))))))</f>
        <v>0</v>
      </c>
      <c r="F43" s="178"/>
      <c r="G43" s="178"/>
      <c r="H43" s="182"/>
    </row>
    <row r="44" spans="1:8" ht="15" customHeight="1" thickBot="1">
      <c r="A44" s="181"/>
      <c r="B44" s="195" t="s">
        <v>197</v>
      </c>
      <c r="C44" s="197"/>
      <c r="D44" s="197"/>
      <c r="E44" s="189">
        <v>0</v>
      </c>
      <c r="F44" s="198">
        <f>SUM(E43:E44)</f>
        <v>0</v>
      </c>
      <c r="G44" s="179"/>
      <c r="H44" s="182"/>
    </row>
    <row r="45" spans="1:8" ht="15">
      <c r="A45" s="173"/>
      <c r="B45" s="174"/>
      <c r="C45" s="199"/>
      <c r="D45" s="199"/>
      <c r="E45" s="175"/>
      <c r="F45" s="175"/>
      <c r="G45" s="175"/>
      <c r="H45" s="176"/>
    </row>
    <row r="46" spans="1:8" ht="15">
      <c r="A46" s="194"/>
      <c r="B46" s="195" t="s">
        <v>303</v>
      </c>
      <c r="C46" s="197"/>
      <c r="D46" s="197"/>
      <c r="E46" s="440">
        <f>ROUND(SUM(E41-E43-E44),4)</f>
        <v>34.2857</v>
      </c>
      <c r="F46" s="179"/>
      <c r="G46" s="179"/>
      <c r="H46" s="182"/>
    </row>
    <row r="47" spans="1:8" ht="15.75" thickBot="1">
      <c r="A47" s="191"/>
      <c r="B47" s="192"/>
      <c r="C47" s="192"/>
      <c r="D47" s="192"/>
      <c r="E47" s="183"/>
      <c r="F47" s="183"/>
      <c r="G47" s="183"/>
      <c r="H47" s="193"/>
    </row>
  </sheetData>
  <sheetProtection sheet="1" objects="1" scenarios="1"/>
  <conditionalFormatting sqref="B8">
    <cfRule type="expression" priority="2" dxfId="0" stopIfTrue="1">
      <formula>OR(B8=0,B8="")</formula>
    </cfRule>
  </conditionalFormatting>
  <conditionalFormatting sqref="E43:E44">
    <cfRule type="cellIs" priority="1" dxfId="0" operator="greaterThan" stopIfTrue="1">
      <formula>0</formula>
    </cfRule>
  </conditionalFormatting>
  <printOptions/>
  <pageMargins left="0.5" right="0.5" top="0.75" bottom="0.75" header="0.25" footer="0.25"/>
  <pageSetup fitToHeight="1" fitToWidth="1" orientation="portrait" r:id="rId1"/>
</worksheet>
</file>

<file path=xl/worksheets/sheet14.xml><?xml version="1.0" encoding="utf-8"?>
<worksheet xmlns="http://schemas.openxmlformats.org/spreadsheetml/2006/main" xmlns:r="http://schemas.openxmlformats.org/officeDocument/2006/relationships">
  <sheetPr codeName="Sheet18">
    <pageSetUpPr fitToPage="1"/>
  </sheetPr>
  <dimension ref="A1:N47"/>
  <sheetViews>
    <sheetView showGridLines="0" zoomScale="75" zoomScaleNormal="75" zoomScalePageLayoutView="0" workbookViewId="0" topLeftCell="A1">
      <selection activeCell="B9" sqref="B9"/>
    </sheetView>
  </sheetViews>
  <sheetFormatPr defaultColWidth="12.57421875" defaultRowHeight="12.75"/>
  <cols>
    <col min="1" max="1" width="16.57421875" style="20" customWidth="1"/>
    <col min="2" max="2" width="12.00390625" style="20" customWidth="1"/>
    <col min="3" max="3" width="2.28125" style="20" customWidth="1"/>
    <col min="4" max="4" width="0.71875" style="20" customWidth="1"/>
    <col min="5" max="5" width="13.140625" style="20" customWidth="1"/>
    <col min="6" max="7" width="0.5625" style="20" customWidth="1"/>
    <col min="8" max="8" width="49.7109375" style="20" customWidth="1"/>
    <col min="9" max="16384" width="12.57421875" style="20" customWidth="1"/>
  </cols>
  <sheetData>
    <row r="1" spans="1:8" ht="15">
      <c r="A1" s="173"/>
      <c r="B1" s="174"/>
      <c r="C1" s="174"/>
      <c r="D1" s="174"/>
      <c r="E1" s="175"/>
      <c r="F1" s="175"/>
      <c r="G1" s="175"/>
      <c r="H1" s="176"/>
    </row>
    <row r="2" spans="1:8" ht="23.25">
      <c r="A2" s="177" t="str">
        <f>Competition</f>
        <v>World Championship</v>
      </c>
      <c r="B2" s="178"/>
      <c r="C2" s="178"/>
      <c r="D2" s="178"/>
      <c r="E2" s="179"/>
      <c r="F2" s="179"/>
      <c r="G2" s="179"/>
      <c r="H2" s="180" t="str">
        <f>Dates</f>
        <v>4. - 8. August 2010</v>
      </c>
    </row>
    <row r="3" spans="1:8" ht="12" customHeight="1">
      <c r="A3" s="181"/>
      <c r="B3" s="178"/>
      <c r="C3" s="178"/>
      <c r="D3" s="178"/>
      <c r="E3" s="179"/>
      <c r="F3" s="179"/>
      <c r="G3" s="179"/>
      <c r="H3" s="182"/>
    </row>
    <row r="4" spans="1:8" ht="12" customHeight="1" thickBot="1">
      <c r="A4" s="181"/>
      <c r="B4" s="178"/>
      <c r="C4" s="178"/>
      <c r="D4" s="192"/>
      <c r="E4" s="183"/>
      <c r="F4" s="179"/>
      <c r="G4" s="179"/>
      <c r="H4" s="182"/>
    </row>
    <row r="5" spans="1:8" ht="12" customHeight="1">
      <c r="A5" s="173"/>
      <c r="B5" s="174"/>
      <c r="C5" s="174"/>
      <c r="D5" s="178"/>
      <c r="E5" s="184"/>
      <c r="F5" s="175"/>
      <c r="G5" s="175"/>
      <c r="H5" s="176"/>
    </row>
    <row r="6" spans="1:8" ht="15">
      <c r="A6" s="181"/>
      <c r="B6" s="178"/>
      <c r="C6" s="178"/>
      <c r="D6" s="178"/>
      <c r="E6" s="185" t="s">
        <v>187</v>
      </c>
      <c r="F6" s="186" t="s">
        <v>364</v>
      </c>
      <c r="G6" s="179"/>
      <c r="H6" s="182"/>
    </row>
    <row r="7" spans="1:8" ht="18">
      <c r="A7" s="187" t="str">
        <f>Category</f>
        <v>Senior Pairs</v>
      </c>
      <c r="B7" s="178"/>
      <c r="C7" s="178"/>
      <c r="D7" s="178"/>
      <c r="E7" s="185" t="s">
        <v>67</v>
      </c>
      <c r="F7" s="188" t="str">
        <f>VLOOKUP($F$6,Competitor_Info,2,FALSE)</f>
        <v>Germany</v>
      </c>
      <c r="G7" s="188"/>
      <c r="H7" s="182"/>
    </row>
    <row r="8" spans="1:8" ht="18">
      <c r="A8" s="187" t="s">
        <v>188</v>
      </c>
      <c r="B8" s="189">
        <v>2.27</v>
      </c>
      <c r="C8" s="178"/>
      <c r="D8" s="178"/>
      <c r="E8" s="185"/>
      <c r="F8" s="190" t="str">
        <f>VLOOKUP($F$6,Competitor_Info,3,FALSE)</f>
        <v>Germany</v>
      </c>
      <c r="G8" s="190"/>
      <c r="H8" s="182"/>
    </row>
    <row r="9" spans="1:8" ht="12" customHeight="1" thickBot="1">
      <c r="A9" s="191"/>
      <c r="B9" s="192"/>
      <c r="C9" s="192"/>
      <c r="D9" s="192"/>
      <c r="E9" s="183"/>
      <c r="F9" s="183"/>
      <c r="G9" s="183"/>
      <c r="H9" s="193"/>
    </row>
    <row r="10" spans="1:8" ht="7.5" customHeight="1">
      <c r="A10" s="115"/>
      <c r="B10" s="74"/>
      <c r="C10" s="74"/>
      <c r="D10" s="74"/>
      <c r="E10" s="116"/>
      <c r="F10" s="116"/>
      <c r="G10" s="116"/>
      <c r="H10" s="117"/>
    </row>
    <row r="11" spans="1:8" ht="23.25">
      <c r="A11" s="118" t="s">
        <v>376</v>
      </c>
      <c r="B11" s="119"/>
      <c r="C11" s="119"/>
      <c r="D11" s="119"/>
      <c r="E11" s="119"/>
      <c r="F11" s="120"/>
      <c r="G11" s="120"/>
      <c r="H11" s="121"/>
    </row>
    <row r="12" spans="1:8" ht="7.5" customHeight="1">
      <c r="A12" s="115"/>
      <c r="B12" s="74"/>
      <c r="C12" s="74"/>
      <c r="D12" s="74"/>
      <c r="E12" s="116"/>
      <c r="F12" s="116"/>
      <c r="G12" s="116"/>
      <c r="H12" s="117"/>
    </row>
    <row r="13" spans="1:8" s="124" customFormat="1" ht="15">
      <c r="A13" s="122"/>
      <c r="B13" s="123"/>
      <c r="C13" s="123"/>
      <c r="D13" s="123"/>
      <c r="E13" s="379"/>
      <c r="F13" s="379"/>
      <c r="G13" s="379"/>
      <c r="H13" s="384" t="s">
        <v>114</v>
      </c>
    </row>
    <row r="14" spans="1:8" ht="15">
      <c r="A14" s="125"/>
      <c r="B14" s="126"/>
      <c r="C14" s="80"/>
      <c r="D14" s="80"/>
      <c r="E14" s="380"/>
      <c r="F14" s="380"/>
      <c r="G14" s="380"/>
      <c r="H14" s="382"/>
    </row>
    <row r="15" spans="1:8" ht="15">
      <c r="A15" s="125" t="str">
        <f>IF(Judge1="","",('Competition Info.'!B12))</f>
        <v>Judge 1:</v>
      </c>
      <c r="B15" s="80" t="str">
        <f>IF(Judge1="","",(Judge1))</f>
        <v>Isabella Beltramo</v>
      </c>
      <c r="C15" s="80"/>
      <c r="D15" s="80"/>
      <c r="E15" s="381"/>
      <c r="F15" s="381"/>
      <c r="G15" s="381"/>
      <c r="H15" s="466">
        <v>38</v>
      </c>
    </row>
    <row r="16" spans="1:8" ht="15">
      <c r="A16" s="125" t="str">
        <f>IF(Judge2="","",('Competition Info.'!B13))</f>
        <v>Judge 2:</v>
      </c>
      <c r="B16" s="80" t="str">
        <f>IF(Judge2="","",(Judge2))</f>
        <v>Zoey Flesher</v>
      </c>
      <c r="C16" s="80"/>
      <c r="D16" s="80"/>
      <c r="E16" s="381"/>
      <c r="F16" s="381"/>
      <c r="G16" s="381"/>
      <c r="H16" s="466">
        <v>47</v>
      </c>
    </row>
    <row r="17" spans="1:8" ht="15">
      <c r="A17" s="125" t="str">
        <f>IF(Judge3="","",('Competition Info.'!B14))</f>
        <v>Judge 3:</v>
      </c>
      <c r="B17" s="80" t="str">
        <f>IF(Judge3="","",(Judge3))</f>
        <v>Janne Tou</v>
      </c>
      <c r="C17" s="80"/>
      <c r="D17" s="80"/>
      <c r="E17" s="381"/>
      <c r="F17" s="381"/>
      <c r="G17" s="381"/>
      <c r="H17" s="466">
        <v>35.5</v>
      </c>
    </row>
    <row r="18" spans="1:8" ht="15">
      <c r="A18" s="125" t="str">
        <f>IF(Judge4="","",('Competition Info.'!B15))</f>
        <v>Judge 4:</v>
      </c>
      <c r="B18" s="80" t="str">
        <f>IF(Judge4="","",(Judge4))</f>
        <v>Ron Kopas</v>
      </c>
      <c r="C18" s="80"/>
      <c r="D18" s="80"/>
      <c r="E18" s="381"/>
      <c r="F18" s="381"/>
      <c r="G18" s="381"/>
      <c r="H18" s="466">
        <v>43</v>
      </c>
    </row>
    <row r="19" spans="1:8" ht="15">
      <c r="A19" s="125" t="str">
        <f>IF(Judge5="","",('Competition Info.'!B16))</f>
        <v>Judge 5:</v>
      </c>
      <c r="B19" s="80" t="str">
        <f>IF(Judge5="","",(Judge5))</f>
        <v>Sheri Carter</v>
      </c>
      <c r="C19" s="80"/>
      <c r="D19" s="80"/>
      <c r="E19" s="381"/>
      <c r="F19" s="381"/>
      <c r="G19" s="381"/>
      <c r="H19" s="466">
        <v>43</v>
      </c>
    </row>
    <row r="20" spans="1:8" ht="15">
      <c r="A20" s="125" t="str">
        <f>IF(Judge6="","",('Competition Info.'!B17))</f>
        <v>Judge 6:</v>
      </c>
      <c r="B20" s="80" t="str">
        <f>IF(Judge6="","",(Judge6))</f>
        <v>Yasuyo Yumiya</v>
      </c>
      <c r="C20" s="80"/>
      <c r="D20" s="80"/>
      <c r="E20" s="381"/>
      <c r="F20" s="381"/>
      <c r="G20" s="381"/>
      <c r="H20" s="466">
        <v>44</v>
      </c>
    </row>
    <row r="21" spans="1:8" ht="15">
      <c r="A21" s="125" t="str">
        <f>IF(Judge7="","",('Competition Info.'!B18))</f>
        <v>Judge 7:</v>
      </c>
      <c r="B21" s="80" t="str">
        <f>IF(Judge7="","",(Judge7))</f>
        <v>Evy Santermans</v>
      </c>
      <c r="C21" s="80"/>
      <c r="D21" s="80"/>
      <c r="E21" s="381"/>
      <c r="F21" s="381"/>
      <c r="G21" s="381"/>
      <c r="H21" s="466">
        <v>41</v>
      </c>
    </row>
    <row r="22" spans="1:8" ht="15">
      <c r="A22" s="125" t="str">
        <f>IF(Judge8="","",('Competition Info.'!B19))</f>
        <v>Judge 8:</v>
      </c>
      <c r="B22" s="80" t="str">
        <f>IF(Judge8="","",(Judge8))</f>
        <v>Àngel Escuin</v>
      </c>
      <c r="C22" s="80"/>
      <c r="D22" s="80"/>
      <c r="E22" s="381"/>
      <c r="F22" s="381"/>
      <c r="G22" s="381"/>
      <c r="H22" s="466">
        <v>44</v>
      </c>
    </row>
    <row r="23" spans="1:8" ht="15">
      <c r="A23" s="125" t="str">
        <f>IF(Judge9="","",('Competition Info.'!B20))</f>
        <v>Judge 9:</v>
      </c>
      <c r="B23" s="80" t="str">
        <f>IF(Judge9="","",(Judge9))</f>
        <v>Rebeca Lelaizant</v>
      </c>
      <c r="C23" s="80"/>
      <c r="D23" s="80"/>
      <c r="E23" s="381"/>
      <c r="F23" s="381"/>
      <c r="G23" s="381"/>
      <c r="H23" s="466">
        <v>43</v>
      </c>
    </row>
    <row r="24" spans="1:8" ht="15">
      <c r="A24" s="125">
        <f>IF(Judge10="","",('Competition Info.'!B21))</f>
      </c>
      <c r="B24" s="80">
        <f>IF(Judge10="","",(Judge10))</f>
      </c>
      <c r="C24" s="80"/>
      <c r="D24" s="80"/>
      <c r="E24" s="381"/>
      <c r="F24" s="381"/>
      <c r="G24" s="381"/>
      <c r="H24" s="383"/>
    </row>
    <row r="25" spans="1:9" ht="15">
      <c r="A25" s="125">
        <f>IF(Judge11="","",('Competition Info.'!B22))</f>
      </c>
      <c r="B25" s="80">
        <f>IF(Judge11="","",(Judge11))</f>
      </c>
      <c r="C25" s="80"/>
      <c r="D25" s="80"/>
      <c r="E25" s="381"/>
      <c r="F25" s="381"/>
      <c r="G25" s="381"/>
      <c r="H25" s="383"/>
      <c r="I25" s="127"/>
    </row>
    <row r="26" spans="1:8" ht="15">
      <c r="A26" s="125">
        <f>IF(Judge12="","",('Competition Info.'!B23))</f>
      </c>
      <c r="B26" s="80">
        <f>IF(Judge12="","",(Judge12))</f>
      </c>
      <c r="C26" s="80"/>
      <c r="D26" s="80"/>
      <c r="E26" s="381"/>
      <c r="F26" s="381"/>
      <c r="G26" s="381"/>
      <c r="H26" s="383"/>
    </row>
    <row r="27" spans="1:8" ht="15">
      <c r="A27" s="125">
        <f>IF(Judge13="","",('Competition Info.'!B24))</f>
      </c>
      <c r="B27" s="80">
        <f>IF(Judge13="","",(Judge13))</f>
      </c>
      <c r="C27" s="80"/>
      <c r="D27" s="80"/>
      <c r="E27" s="381"/>
      <c r="F27" s="381"/>
      <c r="G27" s="381"/>
      <c r="H27" s="383"/>
    </row>
    <row r="28" spans="1:8" ht="15">
      <c r="A28" s="125">
        <f>IF(Judge14="","",('Competition Info.'!B25))</f>
      </c>
      <c r="B28" s="80">
        <f>IF(Judge14="","",(Judge14))</f>
      </c>
      <c r="C28" s="80"/>
      <c r="D28" s="80"/>
      <c r="E28" s="381"/>
      <c r="F28" s="381"/>
      <c r="G28" s="381"/>
      <c r="H28" s="383"/>
    </row>
    <row r="29" spans="1:8" ht="15">
      <c r="A29" s="125">
        <f>IF(Judge15="","",('Competition Info.'!B26))</f>
      </c>
      <c r="B29" s="80">
        <f>IF(Judge15="","",(Judge15))</f>
      </c>
      <c r="C29" s="80"/>
      <c r="D29" s="80"/>
      <c r="E29" s="381"/>
      <c r="F29" s="381"/>
      <c r="G29" s="381"/>
      <c r="H29" s="383"/>
    </row>
    <row r="30" spans="1:8" ht="12" customHeight="1">
      <c r="A30" s="115"/>
      <c r="B30" s="74"/>
      <c r="C30" s="74"/>
      <c r="D30" s="74"/>
      <c r="E30" s="116"/>
      <c r="F30" s="116"/>
      <c r="G30" s="116"/>
      <c r="H30" s="117"/>
    </row>
    <row r="31" spans="1:8" ht="15">
      <c r="A31" s="115"/>
      <c r="B31" s="128" t="s">
        <v>190</v>
      </c>
      <c r="C31" s="74"/>
      <c r="D31" s="74"/>
      <c r="E31" s="116">
        <f>SUM(H15:H29)</f>
        <v>378.5</v>
      </c>
      <c r="F31" s="116"/>
      <c r="G31" s="116"/>
      <c r="H31" s="129"/>
    </row>
    <row r="32" spans="1:14" ht="15">
      <c r="A32" s="115"/>
      <c r="B32" s="128" t="s">
        <v>191</v>
      </c>
      <c r="C32" s="74"/>
      <c r="D32" s="74"/>
      <c r="E32" s="116">
        <f>IF(COUNTA(H15:H29)&gt;4,MAX(H15:H29),0)</f>
        <v>47</v>
      </c>
      <c r="F32" s="116"/>
      <c r="G32" s="116"/>
      <c r="H32" s="129"/>
      <c r="I32" s="116"/>
      <c r="J32" s="116"/>
      <c r="K32" s="116"/>
      <c r="L32" s="116"/>
      <c r="M32" s="116"/>
      <c r="N32" s="74"/>
    </row>
    <row r="33" spans="1:14" ht="15">
      <c r="A33" s="115"/>
      <c r="B33" s="128" t="s">
        <v>192</v>
      </c>
      <c r="C33" s="74"/>
      <c r="D33" s="74"/>
      <c r="E33" s="116">
        <f>IF(COUNTA(H15:H29)&gt;4,MIN(H15:H29),0)</f>
        <v>35.5</v>
      </c>
      <c r="F33" s="116"/>
      <c r="G33" s="116"/>
      <c r="H33" s="129"/>
      <c r="I33" s="116"/>
      <c r="J33" s="116"/>
      <c r="K33" s="116"/>
      <c r="L33" s="116"/>
      <c r="M33" s="116"/>
      <c r="N33" s="74"/>
    </row>
    <row r="34" spans="1:14" ht="15">
      <c r="A34" s="115"/>
      <c r="B34" s="128" t="s">
        <v>193</v>
      </c>
      <c r="C34" s="74"/>
      <c r="D34" s="74"/>
      <c r="E34" s="116">
        <f>SUM(E31-E32-E33)</f>
        <v>296</v>
      </c>
      <c r="F34" s="116"/>
      <c r="G34" s="116"/>
      <c r="H34" s="129"/>
      <c r="I34" s="116"/>
      <c r="J34" s="116"/>
      <c r="K34" s="116"/>
      <c r="L34" s="116"/>
      <c r="M34" s="116"/>
      <c r="N34" s="74"/>
    </row>
    <row r="35" spans="1:8" ht="12" customHeight="1">
      <c r="A35" s="130"/>
      <c r="B35" s="77"/>
      <c r="C35" s="77"/>
      <c r="D35" s="77"/>
      <c r="E35" s="131"/>
      <c r="F35" s="131"/>
      <c r="G35" s="131"/>
      <c r="H35" s="132"/>
    </row>
    <row r="36" spans="1:8" ht="7.5" customHeight="1">
      <c r="A36" s="115"/>
      <c r="B36" s="74"/>
      <c r="C36" s="74"/>
      <c r="D36" s="74"/>
      <c r="E36" s="116"/>
      <c r="F36" s="116"/>
      <c r="G36" s="116"/>
      <c r="H36" s="117"/>
    </row>
    <row r="37" spans="1:8" ht="15">
      <c r="A37" s="115"/>
      <c r="B37" s="128" t="s">
        <v>194</v>
      </c>
      <c r="C37" s="74"/>
      <c r="D37" s="74"/>
      <c r="E37" s="116">
        <f>SUM(E34:F34)</f>
        <v>296</v>
      </c>
      <c r="F37" s="116"/>
      <c r="G37" s="116"/>
      <c r="H37" s="117"/>
    </row>
    <row r="38" spans="1:8" ht="15">
      <c r="A38" s="115"/>
      <c r="B38" s="128" t="s">
        <v>195</v>
      </c>
      <c r="C38" s="74"/>
      <c r="D38" s="74"/>
      <c r="E38" s="133">
        <f>IF(COUNTA(H15:H29)&gt;4,ROUND(E37/(COUNTA(H15:H29)-2),4),ROUND(E37/(COUNTA(H15:H29)),4))</f>
        <v>42.2857</v>
      </c>
      <c r="F38" s="116"/>
      <c r="G38" s="116"/>
      <c r="H38" s="117"/>
    </row>
    <row r="39" spans="1:8" ht="7.5" customHeight="1" thickBot="1">
      <c r="A39" s="115"/>
      <c r="B39" s="74"/>
      <c r="C39" s="74"/>
      <c r="D39" s="74"/>
      <c r="E39" s="116"/>
      <c r="F39" s="116"/>
      <c r="G39" s="116"/>
      <c r="H39" s="117"/>
    </row>
    <row r="40" spans="1:8" ht="5.25" customHeight="1">
      <c r="A40" s="173"/>
      <c r="B40" s="174"/>
      <c r="C40" s="174"/>
      <c r="D40" s="174"/>
      <c r="E40" s="175"/>
      <c r="F40" s="175"/>
      <c r="G40" s="175"/>
      <c r="H40" s="176"/>
    </row>
    <row r="41" spans="1:8" ht="15" customHeight="1" thickBot="1">
      <c r="A41" s="191"/>
      <c r="B41" s="378" t="s">
        <v>198</v>
      </c>
      <c r="C41" s="192"/>
      <c r="D41" s="192"/>
      <c r="E41" s="441">
        <f>E38</f>
        <v>42.2857</v>
      </c>
      <c r="F41" s="183"/>
      <c r="G41" s="183"/>
      <c r="H41" s="193"/>
    </row>
    <row r="42" spans="1:8" ht="9.75" customHeight="1">
      <c r="A42" s="181"/>
      <c r="B42" s="178"/>
      <c r="C42" s="178"/>
      <c r="D42" s="178"/>
      <c r="E42" s="179"/>
      <c r="F42" s="179"/>
      <c r="G42" s="179"/>
      <c r="H42" s="182"/>
    </row>
    <row r="43" spans="1:8" ht="15" customHeight="1">
      <c r="A43" s="194"/>
      <c r="B43" s="195" t="s">
        <v>196</v>
      </c>
      <c r="C43" s="178"/>
      <c r="D43" s="178"/>
      <c r="E43" s="196">
        <f>IF(B8=0,0,IF(Category="Team",IF(B8&gt;3.4,5,IF(B8&lt;2.5,5,0)),IF(Category="Junior Pairs",IF(B8&gt;2.1,5,IF(B8&lt;1.2,5,0)),IF(Category="Senior Pairs",IF(B8&gt;2.4,5,IF(B8&lt;1.5,5,0))))))</f>
        <v>0</v>
      </c>
      <c r="F43" s="178"/>
      <c r="G43" s="178"/>
      <c r="H43" s="182"/>
    </row>
    <row r="44" spans="1:8" ht="15" customHeight="1" thickBot="1">
      <c r="A44" s="181"/>
      <c r="B44" s="195" t="s">
        <v>197</v>
      </c>
      <c r="C44" s="197"/>
      <c r="D44" s="197"/>
      <c r="E44" s="189">
        <v>0</v>
      </c>
      <c r="F44" s="198">
        <f>SUM(E43:E44)</f>
        <v>0</v>
      </c>
      <c r="G44" s="179"/>
      <c r="H44" s="182"/>
    </row>
    <row r="45" spans="1:8" ht="15">
      <c r="A45" s="173"/>
      <c r="B45" s="174"/>
      <c r="C45" s="199"/>
      <c r="D45" s="199"/>
      <c r="E45" s="175"/>
      <c r="F45" s="175"/>
      <c r="G45" s="175"/>
      <c r="H45" s="176"/>
    </row>
    <row r="46" spans="1:8" ht="15">
      <c r="A46" s="194"/>
      <c r="B46" s="195" t="s">
        <v>303</v>
      </c>
      <c r="C46" s="197"/>
      <c r="D46" s="197"/>
      <c r="E46" s="440">
        <f>ROUND(SUM(E41-E43-E44),4)</f>
        <v>42.2857</v>
      </c>
      <c r="F46" s="179"/>
      <c r="G46" s="179"/>
      <c r="H46" s="182"/>
    </row>
    <row r="47" spans="1:8" ht="15.75" thickBot="1">
      <c r="A47" s="191"/>
      <c r="B47" s="192"/>
      <c r="C47" s="192"/>
      <c r="D47" s="192"/>
      <c r="E47" s="183"/>
      <c r="F47" s="183"/>
      <c r="G47" s="183"/>
      <c r="H47" s="193"/>
    </row>
  </sheetData>
  <sheetProtection sheet="1" objects="1" scenarios="1"/>
  <conditionalFormatting sqref="B8">
    <cfRule type="expression" priority="2" dxfId="0" stopIfTrue="1">
      <formula>OR(B8=0,B8="")</formula>
    </cfRule>
  </conditionalFormatting>
  <conditionalFormatting sqref="E43:E44">
    <cfRule type="cellIs" priority="1" dxfId="0" operator="greaterThan" stopIfTrue="1">
      <formula>0</formula>
    </cfRule>
  </conditionalFormatting>
  <printOptions/>
  <pageMargins left="0.5" right="0.5" top="0.75" bottom="0.75" header="0.25" footer="0.25"/>
  <pageSetup fitToHeight="1" fitToWidth="1" orientation="portrait" r:id="rId1"/>
</worksheet>
</file>

<file path=xl/worksheets/sheet15.xml><?xml version="1.0" encoding="utf-8"?>
<worksheet xmlns="http://schemas.openxmlformats.org/spreadsheetml/2006/main" xmlns:r="http://schemas.openxmlformats.org/officeDocument/2006/relationships">
  <sheetPr codeName="Sheet20">
    <pageSetUpPr fitToPage="1"/>
  </sheetPr>
  <dimension ref="A1:N47"/>
  <sheetViews>
    <sheetView showGridLines="0" zoomScale="75" zoomScaleNormal="75" zoomScalePageLayoutView="0" workbookViewId="0" topLeftCell="A1">
      <selection activeCell="B9" sqref="B9"/>
    </sheetView>
  </sheetViews>
  <sheetFormatPr defaultColWidth="12.57421875" defaultRowHeight="12.75"/>
  <cols>
    <col min="1" max="1" width="16.57421875" style="20" customWidth="1"/>
    <col min="2" max="2" width="12.00390625" style="20" customWidth="1"/>
    <col min="3" max="3" width="2.28125" style="20" customWidth="1"/>
    <col min="4" max="4" width="0.71875" style="20" customWidth="1"/>
    <col min="5" max="5" width="13.140625" style="20" customWidth="1"/>
    <col min="6" max="7" width="0.5625" style="20" customWidth="1"/>
    <col min="8" max="8" width="49.7109375" style="20" customWidth="1"/>
    <col min="9" max="16384" width="12.57421875" style="20" customWidth="1"/>
  </cols>
  <sheetData>
    <row r="1" spans="1:8" ht="15">
      <c r="A1" s="173"/>
      <c r="B1" s="174"/>
      <c r="C1" s="174"/>
      <c r="D1" s="174"/>
      <c r="E1" s="175"/>
      <c r="F1" s="175"/>
      <c r="G1" s="175"/>
      <c r="H1" s="176"/>
    </row>
    <row r="2" spans="1:8" ht="23.25">
      <c r="A2" s="177" t="str">
        <f>Competition</f>
        <v>World Championship</v>
      </c>
      <c r="B2" s="178"/>
      <c r="C2" s="178"/>
      <c r="D2" s="178"/>
      <c r="E2" s="179"/>
      <c r="F2" s="179"/>
      <c r="G2" s="179"/>
      <c r="H2" s="180" t="str">
        <f>Dates</f>
        <v>4. - 8. August 2010</v>
      </c>
    </row>
    <row r="3" spans="1:8" ht="12" customHeight="1">
      <c r="A3" s="181"/>
      <c r="B3" s="178"/>
      <c r="C3" s="178"/>
      <c r="D3" s="178"/>
      <c r="E3" s="179"/>
      <c r="F3" s="179"/>
      <c r="G3" s="179"/>
      <c r="H3" s="182"/>
    </row>
    <row r="4" spans="1:8" ht="12" customHeight="1" thickBot="1">
      <c r="A4" s="181"/>
      <c r="B4" s="178"/>
      <c r="C4" s="178"/>
      <c r="D4" s="192"/>
      <c r="E4" s="183"/>
      <c r="F4" s="179"/>
      <c r="G4" s="179"/>
      <c r="H4" s="182"/>
    </row>
    <row r="5" spans="1:8" ht="12" customHeight="1">
      <c r="A5" s="173"/>
      <c r="B5" s="174"/>
      <c r="C5" s="174"/>
      <c r="D5" s="178"/>
      <c r="E5" s="184"/>
      <c r="F5" s="175"/>
      <c r="G5" s="175"/>
      <c r="H5" s="176"/>
    </row>
    <row r="6" spans="1:8" ht="15">
      <c r="A6" s="181"/>
      <c r="B6" s="178"/>
      <c r="C6" s="178"/>
      <c r="D6" s="178"/>
      <c r="E6" s="185" t="s">
        <v>187</v>
      </c>
      <c r="F6" s="186" t="s">
        <v>365</v>
      </c>
      <c r="G6" s="179"/>
      <c r="H6" s="182"/>
    </row>
    <row r="7" spans="1:8" ht="18">
      <c r="A7" s="187" t="str">
        <f>Category</f>
        <v>Senior Pairs</v>
      </c>
      <c r="B7" s="178"/>
      <c r="C7" s="178"/>
      <c r="D7" s="178"/>
      <c r="E7" s="185" t="s">
        <v>67</v>
      </c>
      <c r="F7" s="188" t="str">
        <f>VLOOKUP($F$6,Competitor_Info,2,FALSE)</f>
        <v>France</v>
      </c>
      <c r="G7" s="188"/>
      <c r="H7" s="182"/>
    </row>
    <row r="8" spans="1:8" ht="18">
      <c r="A8" s="187" t="s">
        <v>188</v>
      </c>
      <c r="B8" s="189">
        <v>2.22</v>
      </c>
      <c r="C8" s="178"/>
      <c r="D8" s="178"/>
      <c r="E8" s="185"/>
      <c r="F8" s="190" t="str">
        <f>VLOOKUP($F$6,Competitor_Info,3,FALSE)</f>
        <v>France</v>
      </c>
      <c r="G8" s="190"/>
      <c r="H8" s="182"/>
    </row>
    <row r="9" spans="1:8" ht="12" customHeight="1" thickBot="1">
      <c r="A9" s="191"/>
      <c r="B9" s="192"/>
      <c r="C9" s="192"/>
      <c r="D9" s="192"/>
      <c r="E9" s="183"/>
      <c r="F9" s="183"/>
      <c r="G9" s="183"/>
      <c r="H9" s="193"/>
    </row>
    <row r="10" spans="1:8" ht="7.5" customHeight="1">
      <c r="A10" s="115"/>
      <c r="B10" s="74"/>
      <c r="C10" s="74"/>
      <c r="D10" s="74"/>
      <c r="E10" s="116"/>
      <c r="F10" s="116"/>
      <c r="G10" s="116"/>
      <c r="H10" s="117"/>
    </row>
    <row r="11" spans="1:8" ht="23.25">
      <c r="A11" s="118" t="s">
        <v>376</v>
      </c>
      <c r="B11" s="119"/>
      <c r="C11" s="119"/>
      <c r="D11" s="119"/>
      <c r="E11" s="119"/>
      <c r="F11" s="120"/>
      <c r="G11" s="120"/>
      <c r="H11" s="121"/>
    </row>
    <row r="12" spans="1:8" ht="7.5" customHeight="1">
      <c r="A12" s="115"/>
      <c r="B12" s="74"/>
      <c r="C12" s="74"/>
      <c r="D12" s="74"/>
      <c r="E12" s="116"/>
      <c r="F12" s="116"/>
      <c r="G12" s="116"/>
      <c r="H12" s="117"/>
    </row>
    <row r="13" spans="1:8" s="124" customFormat="1" ht="15">
      <c r="A13" s="122"/>
      <c r="B13" s="123"/>
      <c r="C13" s="123"/>
      <c r="D13" s="123"/>
      <c r="E13" s="379"/>
      <c r="F13" s="379"/>
      <c r="G13" s="379"/>
      <c r="H13" s="384" t="s">
        <v>114</v>
      </c>
    </row>
    <row r="14" spans="1:8" ht="15">
      <c r="A14" s="125"/>
      <c r="B14" s="126"/>
      <c r="C14" s="80"/>
      <c r="D14" s="80"/>
      <c r="E14" s="380"/>
      <c r="F14" s="380"/>
      <c r="G14" s="380"/>
      <c r="H14" s="382"/>
    </row>
    <row r="15" spans="1:8" ht="15">
      <c r="A15" s="125" t="str">
        <f>IF(Judge1="","",('Competition Info.'!B12))</f>
        <v>Judge 1:</v>
      </c>
      <c r="B15" s="80" t="str">
        <f>IF(Judge1="","",(Judge1))</f>
        <v>Isabella Beltramo</v>
      </c>
      <c r="C15" s="80"/>
      <c r="D15" s="80"/>
      <c r="E15" s="381"/>
      <c r="F15" s="381"/>
      <c r="G15" s="381"/>
      <c r="H15" s="466">
        <v>88</v>
      </c>
    </row>
    <row r="16" spans="1:8" ht="15">
      <c r="A16" s="125" t="str">
        <f>IF(Judge2="","",('Competition Info.'!B13))</f>
        <v>Judge 2:</v>
      </c>
      <c r="B16" s="80" t="str">
        <f>IF(Judge2="","",(Judge2))</f>
        <v>Zoey Flesher</v>
      </c>
      <c r="C16" s="80"/>
      <c r="D16" s="80"/>
      <c r="E16" s="381"/>
      <c r="F16" s="381"/>
      <c r="G16" s="381"/>
      <c r="H16" s="466">
        <v>87</v>
      </c>
    </row>
    <row r="17" spans="1:8" ht="15">
      <c r="A17" s="125" t="str">
        <f>IF(Judge3="","",('Competition Info.'!B14))</f>
        <v>Judge 3:</v>
      </c>
      <c r="B17" s="80" t="str">
        <f>IF(Judge3="","",(Judge3))</f>
        <v>Janne Tou</v>
      </c>
      <c r="C17" s="80"/>
      <c r="D17" s="80"/>
      <c r="E17" s="381"/>
      <c r="F17" s="381"/>
      <c r="G17" s="381"/>
      <c r="H17" s="466">
        <v>88</v>
      </c>
    </row>
    <row r="18" spans="1:8" ht="15">
      <c r="A18" s="125" t="str">
        <f>IF(Judge4="","",('Competition Info.'!B15))</f>
        <v>Judge 4:</v>
      </c>
      <c r="B18" s="80" t="str">
        <f>IF(Judge4="","",(Judge4))</f>
        <v>Ron Kopas</v>
      </c>
      <c r="C18" s="80"/>
      <c r="D18" s="80"/>
      <c r="E18" s="381"/>
      <c r="F18" s="381"/>
      <c r="G18" s="381"/>
      <c r="H18" s="466">
        <v>82</v>
      </c>
    </row>
    <row r="19" spans="1:8" ht="15">
      <c r="A19" s="125" t="str">
        <f>IF(Judge5="","",('Competition Info.'!B16))</f>
        <v>Judge 5:</v>
      </c>
      <c r="B19" s="80" t="str">
        <f>IF(Judge5="","",(Judge5))</f>
        <v>Sheri Carter</v>
      </c>
      <c r="C19" s="80"/>
      <c r="D19" s="80"/>
      <c r="E19" s="381"/>
      <c r="F19" s="381"/>
      <c r="G19" s="381"/>
      <c r="H19" s="466">
        <v>83</v>
      </c>
    </row>
    <row r="20" spans="1:8" ht="15">
      <c r="A20" s="125" t="str">
        <f>IF(Judge6="","",('Competition Info.'!B17))</f>
        <v>Judge 6:</v>
      </c>
      <c r="B20" s="80" t="str">
        <f>IF(Judge6="","",(Judge6))</f>
        <v>Yasuyo Yumiya</v>
      </c>
      <c r="C20" s="80"/>
      <c r="D20" s="80"/>
      <c r="E20" s="381"/>
      <c r="F20" s="381"/>
      <c r="G20" s="381"/>
      <c r="H20" s="466">
        <v>84</v>
      </c>
    </row>
    <row r="21" spans="1:8" ht="15">
      <c r="A21" s="125" t="str">
        <f>IF(Judge7="","",('Competition Info.'!B18))</f>
        <v>Judge 7:</v>
      </c>
      <c r="B21" s="80" t="str">
        <f>IF(Judge7="","",(Judge7))</f>
        <v>Evy Santermans</v>
      </c>
      <c r="C21" s="80"/>
      <c r="D21" s="80"/>
      <c r="E21" s="381"/>
      <c r="F21" s="381"/>
      <c r="G21" s="381"/>
      <c r="H21" s="466">
        <v>84</v>
      </c>
    </row>
    <row r="22" spans="1:8" ht="15">
      <c r="A22" s="125" t="str">
        <f>IF(Judge8="","",('Competition Info.'!B19))</f>
        <v>Judge 8:</v>
      </c>
      <c r="B22" s="80" t="str">
        <f>IF(Judge8="","",(Judge8))</f>
        <v>Àngel Escuin</v>
      </c>
      <c r="C22" s="80"/>
      <c r="D22" s="80"/>
      <c r="E22" s="381"/>
      <c r="F22" s="381"/>
      <c r="G22" s="381"/>
      <c r="H22" s="466">
        <v>89</v>
      </c>
    </row>
    <row r="23" spans="1:8" ht="15">
      <c r="A23" s="125" t="str">
        <f>IF(Judge9="","",('Competition Info.'!B20))</f>
        <v>Judge 9:</v>
      </c>
      <c r="B23" s="80" t="str">
        <f>IF(Judge9="","",(Judge9))</f>
        <v>Rebeca Lelaizant</v>
      </c>
      <c r="C23" s="80"/>
      <c r="D23" s="80"/>
      <c r="E23" s="381"/>
      <c r="F23" s="381"/>
      <c r="G23" s="381"/>
      <c r="H23" s="466">
        <v>91</v>
      </c>
    </row>
    <row r="24" spans="1:8" ht="15">
      <c r="A24" s="125">
        <f>IF(Judge10="","",('Competition Info.'!B21))</f>
      </c>
      <c r="B24" s="80">
        <f>IF(Judge10="","",(Judge10))</f>
      </c>
      <c r="C24" s="80"/>
      <c r="D24" s="80"/>
      <c r="E24" s="381"/>
      <c r="F24" s="381"/>
      <c r="G24" s="381"/>
      <c r="H24" s="383"/>
    </row>
    <row r="25" spans="1:9" ht="15">
      <c r="A25" s="125">
        <f>IF(Judge11="","",('Competition Info.'!B22))</f>
      </c>
      <c r="B25" s="80">
        <f>IF(Judge11="","",(Judge11))</f>
      </c>
      <c r="C25" s="80"/>
      <c r="D25" s="80"/>
      <c r="E25" s="381"/>
      <c r="F25" s="381"/>
      <c r="G25" s="381"/>
      <c r="H25" s="383"/>
      <c r="I25" s="127"/>
    </row>
    <row r="26" spans="1:8" ht="15">
      <c r="A26" s="125">
        <f>IF(Judge12="","",('Competition Info.'!B23))</f>
      </c>
      <c r="B26" s="80">
        <f>IF(Judge12="","",(Judge12))</f>
      </c>
      <c r="C26" s="80"/>
      <c r="D26" s="80"/>
      <c r="E26" s="381"/>
      <c r="F26" s="381"/>
      <c r="G26" s="381"/>
      <c r="H26" s="383"/>
    </row>
    <row r="27" spans="1:8" ht="15">
      <c r="A27" s="125">
        <f>IF(Judge13="","",('Competition Info.'!B24))</f>
      </c>
      <c r="B27" s="80">
        <f>IF(Judge13="","",(Judge13))</f>
      </c>
      <c r="C27" s="80"/>
      <c r="D27" s="80"/>
      <c r="E27" s="381"/>
      <c r="F27" s="381"/>
      <c r="G27" s="381"/>
      <c r="H27" s="383"/>
    </row>
    <row r="28" spans="1:8" ht="15">
      <c r="A28" s="125">
        <f>IF(Judge14="","",('Competition Info.'!B25))</f>
      </c>
      <c r="B28" s="80">
        <f>IF(Judge14="","",(Judge14))</f>
      </c>
      <c r="C28" s="80"/>
      <c r="D28" s="80"/>
      <c r="E28" s="381"/>
      <c r="F28" s="381"/>
      <c r="G28" s="381"/>
      <c r="H28" s="383"/>
    </row>
    <row r="29" spans="1:8" ht="15">
      <c r="A29" s="125">
        <f>IF(Judge15="","",('Competition Info.'!B26))</f>
      </c>
      <c r="B29" s="80">
        <f>IF(Judge15="","",(Judge15))</f>
      </c>
      <c r="C29" s="80"/>
      <c r="D29" s="80"/>
      <c r="E29" s="381"/>
      <c r="F29" s="381"/>
      <c r="G29" s="381"/>
      <c r="H29" s="383"/>
    </row>
    <row r="30" spans="1:8" ht="12" customHeight="1">
      <c r="A30" s="115"/>
      <c r="B30" s="74"/>
      <c r="C30" s="74"/>
      <c r="D30" s="74"/>
      <c r="E30" s="116"/>
      <c r="F30" s="116"/>
      <c r="G30" s="116"/>
      <c r="H30" s="117"/>
    </row>
    <row r="31" spans="1:8" ht="15">
      <c r="A31" s="115"/>
      <c r="B31" s="128" t="s">
        <v>190</v>
      </c>
      <c r="C31" s="74"/>
      <c r="D31" s="74"/>
      <c r="E31" s="116">
        <f>SUM(H15:H29)</f>
        <v>776</v>
      </c>
      <c r="F31" s="116"/>
      <c r="G31" s="116"/>
      <c r="H31" s="129"/>
    </row>
    <row r="32" spans="1:14" ht="15">
      <c r="A32" s="115"/>
      <c r="B32" s="128" t="s">
        <v>191</v>
      </c>
      <c r="C32" s="74"/>
      <c r="D32" s="74"/>
      <c r="E32" s="116">
        <f>IF(COUNTA(H15:H29)&gt;4,MAX(H15:H29),0)</f>
        <v>91</v>
      </c>
      <c r="F32" s="116"/>
      <c r="G32" s="116"/>
      <c r="H32" s="129"/>
      <c r="I32" s="116"/>
      <c r="J32" s="116"/>
      <c r="K32" s="116"/>
      <c r="L32" s="116"/>
      <c r="M32" s="116"/>
      <c r="N32" s="74"/>
    </row>
    <row r="33" spans="1:14" ht="15">
      <c r="A33" s="115"/>
      <c r="B33" s="128" t="s">
        <v>192</v>
      </c>
      <c r="C33" s="74"/>
      <c r="D33" s="74"/>
      <c r="E33" s="116">
        <f>IF(COUNTA(H15:H29)&gt;4,MIN(H15:H29),0)</f>
        <v>82</v>
      </c>
      <c r="F33" s="116"/>
      <c r="G33" s="116"/>
      <c r="H33" s="129"/>
      <c r="I33" s="116"/>
      <c r="J33" s="116"/>
      <c r="K33" s="116"/>
      <c r="L33" s="116"/>
      <c r="M33" s="116"/>
      <c r="N33" s="74"/>
    </row>
    <row r="34" spans="1:14" ht="15">
      <c r="A34" s="115"/>
      <c r="B34" s="128" t="s">
        <v>193</v>
      </c>
      <c r="C34" s="74"/>
      <c r="D34" s="74"/>
      <c r="E34" s="116">
        <f>SUM(E31-E32-E33)</f>
        <v>603</v>
      </c>
      <c r="F34" s="116"/>
      <c r="G34" s="116"/>
      <c r="H34" s="129"/>
      <c r="I34" s="116"/>
      <c r="J34" s="116"/>
      <c r="K34" s="116"/>
      <c r="L34" s="116"/>
      <c r="M34" s="116"/>
      <c r="N34" s="74"/>
    </row>
    <row r="35" spans="1:8" ht="12" customHeight="1">
      <c r="A35" s="130"/>
      <c r="B35" s="77"/>
      <c r="C35" s="77"/>
      <c r="D35" s="77"/>
      <c r="E35" s="131"/>
      <c r="F35" s="131"/>
      <c r="G35" s="131"/>
      <c r="H35" s="132"/>
    </row>
    <row r="36" spans="1:8" ht="7.5" customHeight="1">
      <c r="A36" s="115"/>
      <c r="B36" s="74"/>
      <c r="C36" s="74"/>
      <c r="D36" s="74"/>
      <c r="E36" s="116"/>
      <c r="F36" s="116"/>
      <c r="G36" s="116"/>
      <c r="H36" s="117"/>
    </row>
    <row r="37" spans="1:8" ht="15">
      <c r="A37" s="115"/>
      <c r="B37" s="128" t="s">
        <v>194</v>
      </c>
      <c r="C37" s="74"/>
      <c r="D37" s="74"/>
      <c r="E37" s="116">
        <f>SUM(E34:F34)</f>
        <v>603</v>
      </c>
      <c r="F37" s="116"/>
      <c r="G37" s="116"/>
      <c r="H37" s="117"/>
    </row>
    <row r="38" spans="1:8" ht="15">
      <c r="A38" s="115"/>
      <c r="B38" s="128" t="s">
        <v>195</v>
      </c>
      <c r="C38" s="74"/>
      <c r="D38" s="74"/>
      <c r="E38" s="133">
        <f>IF(COUNTA(H15:H29)&gt;4,ROUND(E37/(COUNTA(H15:H29)-2),4),ROUND(E37/(COUNTA(H15:H29)),4))</f>
        <v>86.1429</v>
      </c>
      <c r="F38" s="116"/>
      <c r="G38" s="116"/>
      <c r="H38" s="117"/>
    </row>
    <row r="39" spans="1:8" ht="7.5" customHeight="1" thickBot="1">
      <c r="A39" s="115"/>
      <c r="B39" s="74"/>
      <c r="C39" s="74"/>
      <c r="D39" s="74"/>
      <c r="E39" s="116"/>
      <c r="F39" s="116"/>
      <c r="G39" s="116"/>
      <c r="H39" s="117"/>
    </row>
    <row r="40" spans="1:8" ht="5.25" customHeight="1">
      <c r="A40" s="173"/>
      <c r="B40" s="174"/>
      <c r="C40" s="174"/>
      <c r="D40" s="174"/>
      <c r="E40" s="175"/>
      <c r="F40" s="175"/>
      <c r="G40" s="175"/>
      <c r="H40" s="176"/>
    </row>
    <row r="41" spans="1:8" ht="15" customHeight="1" thickBot="1">
      <c r="A41" s="191"/>
      <c r="B41" s="378" t="s">
        <v>198</v>
      </c>
      <c r="C41" s="192"/>
      <c r="D41" s="192"/>
      <c r="E41" s="441">
        <f>E38</f>
        <v>86.1429</v>
      </c>
      <c r="F41" s="183"/>
      <c r="G41" s="183"/>
      <c r="H41" s="193"/>
    </row>
    <row r="42" spans="1:8" ht="9.75" customHeight="1">
      <c r="A42" s="181"/>
      <c r="B42" s="178"/>
      <c r="C42" s="178"/>
      <c r="D42" s="178"/>
      <c r="E42" s="179"/>
      <c r="F42" s="179"/>
      <c r="G42" s="179"/>
      <c r="H42" s="182"/>
    </row>
    <row r="43" spans="1:8" ht="15" customHeight="1">
      <c r="A43" s="194"/>
      <c r="B43" s="195" t="s">
        <v>196</v>
      </c>
      <c r="C43" s="178"/>
      <c r="D43" s="178"/>
      <c r="E43" s="196">
        <f>IF(B8=0,0,IF(Category="Team",IF(B8&gt;3.4,5,IF(B8&lt;2.5,5,0)),IF(Category="Junior Pairs",IF(B8&gt;2.1,5,IF(B8&lt;1.2,5,0)),IF(Category="Senior Pairs",IF(B8&gt;2.4,5,IF(B8&lt;1.5,5,0))))))</f>
        <v>0</v>
      </c>
      <c r="F43" s="178"/>
      <c r="G43" s="178"/>
      <c r="H43" s="182"/>
    </row>
    <row r="44" spans="1:8" ht="15" customHeight="1" thickBot="1">
      <c r="A44" s="181"/>
      <c r="B44" s="195" t="s">
        <v>197</v>
      </c>
      <c r="C44" s="197"/>
      <c r="D44" s="197"/>
      <c r="E44" s="189">
        <v>0</v>
      </c>
      <c r="F44" s="198">
        <f>SUM(E43:E44)</f>
        <v>0</v>
      </c>
      <c r="G44" s="179"/>
      <c r="H44" s="182"/>
    </row>
    <row r="45" spans="1:8" ht="15">
      <c r="A45" s="173"/>
      <c r="B45" s="174"/>
      <c r="C45" s="199"/>
      <c r="D45" s="199"/>
      <c r="E45" s="175"/>
      <c r="F45" s="175"/>
      <c r="G45" s="175"/>
      <c r="H45" s="176"/>
    </row>
    <row r="46" spans="1:8" ht="15">
      <c r="A46" s="194"/>
      <c r="B46" s="195" t="s">
        <v>303</v>
      </c>
      <c r="C46" s="197"/>
      <c r="D46" s="197"/>
      <c r="E46" s="440">
        <f>ROUND(SUM(E41-E43-E44),4)</f>
        <v>86.1429</v>
      </c>
      <c r="F46" s="179"/>
      <c r="G46" s="179"/>
      <c r="H46" s="182"/>
    </row>
    <row r="47" spans="1:8" ht="15.75" thickBot="1">
      <c r="A47" s="191"/>
      <c r="B47" s="192"/>
      <c r="C47" s="192"/>
      <c r="D47" s="192"/>
      <c r="E47" s="183"/>
      <c r="F47" s="183"/>
      <c r="G47" s="183"/>
      <c r="H47" s="193"/>
    </row>
  </sheetData>
  <sheetProtection sheet="1" objects="1" scenarios="1"/>
  <conditionalFormatting sqref="B8">
    <cfRule type="expression" priority="2" dxfId="0" stopIfTrue="1">
      <formula>OR(B8=0,B8="")</formula>
    </cfRule>
  </conditionalFormatting>
  <conditionalFormatting sqref="E43:E44">
    <cfRule type="cellIs" priority="1" dxfId="0" operator="greaterThan" stopIfTrue="1">
      <formula>0</formula>
    </cfRule>
  </conditionalFormatting>
  <printOptions/>
  <pageMargins left="0.5" right="0.5" top="0.75" bottom="0.75" header="0.25" footer="0.25"/>
  <pageSetup fitToHeight="1" fitToWidth="1" orientation="portrait" r:id="rId1"/>
</worksheet>
</file>

<file path=xl/worksheets/sheet16.xml><?xml version="1.0" encoding="utf-8"?>
<worksheet xmlns="http://schemas.openxmlformats.org/spreadsheetml/2006/main" xmlns:r="http://schemas.openxmlformats.org/officeDocument/2006/relationships">
  <sheetPr codeName="Sheet21">
    <pageSetUpPr fitToPage="1"/>
  </sheetPr>
  <dimension ref="A1:N47"/>
  <sheetViews>
    <sheetView showGridLines="0" zoomScale="75" zoomScaleNormal="75" zoomScalePageLayoutView="0" workbookViewId="0" topLeftCell="A1">
      <selection activeCell="H24" sqref="H24"/>
    </sheetView>
  </sheetViews>
  <sheetFormatPr defaultColWidth="12.57421875" defaultRowHeight="12.75"/>
  <cols>
    <col min="1" max="1" width="16.57421875" style="20" customWidth="1"/>
    <col min="2" max="2" width="12.00390625" style="20" customWidth="1"/>
    <col min="3" max="3" width="2.28125" style="20" customWidth="1"/>
    <col min="4" max="4" width="0.71875" style="20" customWidth="1"/>
    <col min="5" max="5" width="13.140625" style="20" customWidth="1"/>
    <col min="6" max="7" width="0.5625" style="20" customWidth="1"/>
    <col min="8" max="8" width="49.7109375" style="20" customWidth="1"/>
    <col min="9" max="16384" width="12.57421875" style="20" customWidth="1"/>
  </cols>
  <sheetData>
    <row r="1" spans="1:8" ht="15">
      <c r="A1" s="173"/>
      <c r="B1" s="174"/>
      <c r="C1" s="174"/>
      <c r="D1" s="174"/>
      <c r="E1" s="175"/>
      <c r="F1" s="175"/>
      <c r="G1" s="175"/>
      <c r="H1" s="176"/>
    </row>
    <row r="2" spans="1:8" ht="23.25">
      <c r="A2" s="177" t="str">
        <f>Competition</f>
        <v>World Championship</v>
      </c>
      <c r="B2" s="178"/>
      <c r="C2" s="178"/>
      <c r="D2" s="178"/>
      <c r="E2" s="179"/>
      <c r="F2" s="179"/>
      <c r="G2" s="179"/>
      <c r="H2" s="180" t="str">
        <f>Dates</f>
        <v>4. - 8. August 2010</v>
      </c>
    </row>
    <row r="3" spans="1:8" ht="12" customHeight="1">
      <c r="A3" s="181"/>
      <c r="B3" s="178"/>
      <c r="C3" s="178"/>
      <c r="D3" s="178"/>
      <c r="E3" s="179"/>
      <c r="F3" s="179"/>
      <c r="G3" s="179"/>
      <c r="H3" s="182"/>
    </row>
    <row r="4" spans="1:8" ht="12" customHeight="1" thickBot="1">
      <c r="A4" s="181"/>
      <c r="B4" s="178"/>
      <c r="C4" s="178"/>
      <c r="D4" s="192"/>
      <c r="E4" s="183"/>
      <c r="F4" s="179"/>
      <c r="G4" s="179"/>
      <c r="H4" s="182"/>
    </row>
    <row r="5" spans="1:8" ht="12" customHeight="1">
      <c r="A5" s="173"/>
      <c r="B5" s="174"/>
      <c r="C5" s="174"/>
      <c r="D5" s="178"/>
      <c r="E5" s="184"/>
      <c r="F5" s="175"/>
      <c r="G5" s="175"/>
      <c r="H5" s="176"/>
    </row>
    <row r="6" spans="1:8" ht="15">
      <c r="A6" s="181"/>
      <c r="B6" s="178"/>
      <c r="C6" s="178"/>
      <c r="D6" s="178"/>
      <c r="E6" s="185" t="s">
        <v>187</v>
      </c>
      <c r="F6" s="186" t="s">
        <v>339</v>
      </c>
      <c r="G6" s="179"/>
      <c r="H6" s="182"/>
    </row>
    <row r="7" spans="1:8" ht="18">
      <c r="A7" s="187" t="str">
        <f>Category</f>
        <v>Senior Pairs</v>
      </c>
      <c r="B7" s="178"/>
      <c r="C7" s="178"/>
      <c r="D7" s="178"/>
      <c r="E7" s="185" t="s">
        <v>67</v>
      </c>
      <c r="F7" s="188" t="str">
        <f>VLOOKUP($F$6,Competitor_Info,2,FALSE)</f>
        <v>USA</v>
      </c>
      <c r="G7" s="188"/>
      <c r="H7" s="182"/>
    </row>
    <row r="8" spans="1:8" ht="18">
      <c r="A8" s="187" t="s">
        <v>188</v>
      </c>
      <c r="B8" s="189">
        <v>2.21</v>
      </c>
      <c r="C8" s="178"/>
      <c r="D8" s="178"/>
      <c r="E8" s="185"/>
      <c r="F8" s="190" t="str">
        <f>VLOOKUP($F$6,Competitor_Info,3,FALSE)</f>
        <v>USA</v>
      </c>
      <c r="G8" s="190"/>
      <c r="H8" s="182"/>
    </row>
    <row r="9" spans="1:8" ht="12" customHeight="1" thickBot="1">
      <c r="A9" s="191"/>
      <c r="B9" s="192"/>
      <c r="C9" s="192"/>
      <c r="D9" s="192"/>
      <c r="E9" s="183"/>
      <c r="F9" s="183"/>
      <c r="G9" s="183"/>
      <c r="H9" s="193"/>
    </row>
    <row r="10" spans="1:8" ht="7.5" customHeight="1">
      <c r="A10" s="115"/>
      <c r="B10" s="74"/>
      <c r="C10" s="74"/>
      <c r="D10" s="74"/>
      <c r="E10" s="116"/>
      <c r="F10" s="116"/>
      <c r="G10" s="116"/>
      <c r="H10" s="117"/>
    </row>
    <row r="11" spans="1:8" ht="23.25">
      <c r="A11" s="118" t="s">
        <v>376</v>
      </c>
      <c r="B11" s="119"/>
      <c r="C11" s="119"/>
      <c r="D11" s="119"/>
      <c r="E11" s="119"/>
      <c r="F11" s="120"/>
      <c r="G11" s="120"/>
      <c r="H11" s="121"/>
    </row>
    <row r="12" spans="1:8" ht="7.5" customHeight="1">
      <c r="A12" s="115"/>
      <c r="B12" s="74"/>
      <c r="C12" s="74"/>
      <c r="D12" s="74"/>
      <c r="E12" s="116"/>
      <c r="F12" s="116"/>
      <c r="G12" s="116"/>
      <c r="H12" s="117"/>
    </row>
    <row r="13" spans="1:8" s="124" customFormat="1" ht="15">
      <c r="A13" s="122"/>
      <c r="B13" s="123"/>
      <c r="C13" s="123"/>
      <c r="D13" s="123"/>
      <c r="E13" s="379"/>
      <c r="F13" s="379"/>
      <c r="G13" s="379"/>
      <c r="H13" s="384" t="s">
        <v>114</v>
      </c>
    </row>
    <row r="14" spans="1:8" ht="15">
      <c r="A14" s="125"/>
      <c r="B14" s="126"/>
      <c r="C14" s="80"/>
      <c r="D14" s="80"/>
      <c r="E14" s="380"/>
      <c r="F14" s="380"/>
      <c r="G14" s="380"/>
      <c r="H14" s="382"/>
    </row>
    <row r="15" spans="1:8" ht="15">
      <c r="A15" s="125" t="str">
        <f>IF(Judge1="","",('Competition Info.'!B12))</f>
        <v>Judge 1:</v>
      </c>
      <c r="B15" s="80" t="str">
        <f>IF(Judge1="","",(Judge1))</f>
        <v>Isabella Beltramo</v>
      </c>
      <c r="C15" s="80"/>
      <c r="D15" s="80"/>
      <c r="E15" s="381"/>
      <c r="F15" s="381"/>
      <c r="G15" s="381"/>
      <c r="H15" s="466">
        <v>83</v>
      </c>
    </row>
    <row r="16" spans="1:8" ht="15">
      <c r="A16" s="125" t="str">
        <f>IF(Judge2="","",('Competition Info.'!B13))</f>
        <v>Judge 2:</v>
      </c>
      <c r="B16" s="80" t="str">
        <f>IF(Judge2="","",(Judge2))</f>
        <v>Zoey Flesher</v>
      </c>
      <c r="C16" s="80"/>
      <c r="D16" s="80"/>
      <c r="E16" s="381"/>
      <c r="F16" s="381"/>
      <c r="G16" s="381"/>
      <c r="H16" s="466">
        <v>80</v>
      </c>
    </row>
    <row r="17" spans="1:8" ht="15">
      <c r="A17" s="125" t="str">
        <f>IF(Judge3="","",('Competition Info.'!B14))</f>
        <v>Judge 3:</v>
      </c>
      <c r="B17" s="80" t="str">
        <f>IF(Judge3="","",(Judge3))</f>
        <v>Janne Tou</v>
      </c>
      <c r="C17" s="80"/>
      <c r="D17" s="80"/>
      <c r="E17" s="381"/>
      <c r="F17" s="381"/>
      <c r="G17" s="381"/>
      <c r="H17" s="466">
        <v>86</v>
      </c>
    </row>
    <row r="18" spans="1:8" ht="15">
      <c r="A18" s="125" t="str">
        <f>IF(Judge4="","",('Competition Info.'!B15))</f>
        <v>Judge 4:</v>
      </c>
      <c r="B18" s="80" t="str">
        <f>IF(Judge4="","",(Judge4))</f>
        <v>Ron Kopas</v>
      </c>
      <c r="C18" s="80"/>
      <c r="D18" s="80"/>
      <c r="E18" s="381"/>
      <c r="F18" s="381"/>
      <c r="G18" s="381"/>
      <c r="H18" s="466">
        <v>80</v>
      </c>
    </row>
    <row r="19" spans="1:8" ht="15">
      <c r="A19" s="125" t="str">
        <f>IF(Judge5="","",('Competition Info.'!B16))</f>
        <v>Judge 5:</v>
      </c>
      <c r="B19" s="80" t="str">
        <f>IF(Judge5="","",(Judge5))</f>
        <v>Sheri Carter</v>
      </c>
      <c r="C19" s="80"/>
      <c r="D19" s="80"/>
      <c r="E19" s="381"/>
      <c r="F19" s="381"/>
      <c r="G19" s="381"/>
      <c r="H19" s="466">
        <v>88</v>
      </c>
    </row>
    <row r="20" spans="1:8" ht="15">
      <c r="A20" s="125" t="str">
        <f>IF(Judge6="","",('Competition Info.'!B17))</f>
        <v>Judge 6:</v>
      </c>
      <c r="B20" s="80" t="str">
        <f>IF(Judge6="","",(Judge6))</f>
        <v>Yasuyo Yumiya</v>
      </c>
      <c r="C20" s="80"/>
      <c r="D20" s="80"/>
      <c r="E20" s="381"/>
      <c r="F20" s="381"/>
      <c r="G20" s="381"/>
      <c r="H20" s="466">
        <v>85</v>
      </c>
    </row>
    <row r="21" spans="1:8" ht="15">
      <c r="A21" s="125" t="str">
        <f>IF(Judge7="","",('Competition Info.'!B18))</f>
        <v>Judge 7:</v>
      </c>
      <c r="B21" s="80" t="str">
        <f>IF(Judge7="","",(Judge7))</f>
        <v>Evy Santermans</v>
      </c>
      <c r="C21" s="80"/>
      <c r="D21" s="80"/>
      <c r="E21" s="381"/>
      <c r="F21" s="381"/>
      <c r="G21" s="381"/>
      <c r="H21" s="466">
        <v>81</v>
      </c>
    </row>
    <row r="22" spans="1:8" ht="15">
      <c r="A22" s="125" t="str">
        <f>IF(Judge8="","",('Competition Info.'!B19))</f>
        <v>Judge 8:</v>
      </c>
      <c r="B22" s="80" t="str">
        <f>IF(Judge8="","",(Judge8))</f>
        <v>Àngel Escuin</v>
      </c>
      <c r="C22" s="80"/>
      <c r="D22" s="80"/>
      <c r="E22" s="381"/>
      <c r="F22" s="381"/>
      <c r="G22" s="381"/>
      <c r="H22" s="466">
        <v>91</v>
      </c>
    </row>
    <row r="23" spans="1:8" ht="15">
      <c r="A23" s="125" t="str">
        <f>IF(Judge9="","",('Competition Info.'!B20))</f>
        <v>Judge 9:</v>
      </c>
      <c r="B23" s="80" t="str">
        <f>IF(Judge9="","",(Judge9))</f>
        <v>Rebeca Lelaizant</v>
      </c>
      <c r="C23" s="80"/>
      <c r="D23" s="80"/>
      <c r="E23" s="381"/>
      <c r="F23" s="381"/>
      <c r="G23" s="381"/>
      <c r="H23" s="466">
        <v>83</v>
      </c>
    </row>
    <row r="24" spans="1:8" ht="15">
      <c r="A24" s="125">
        <f>IF(Judge10="","",('Competition Info.'!B21))</f>
      </c>
      <c r="B24" s="80">
        <f>IF(Judge10="","",(Judge10))</f>
      </c>
      <c r="C24" s="80"/>
      <c r="D24" s="80"/>
      <c r="E24" s="381"/>
      <c r="F24" s="381"/>
      <c r="G24" s="381"/>
      <c r="H24" s="383"/>
    </row>
    <row r="25" spans="1:9" ht="15">
      <c r="A25" s="125">
        <f>IF(Judge11="","",('Competition Info.'!B22))</f>
      </c>
      <c r="B25" s="80">
        <f>IF(Judge11="","",(Judge11))</f>
      </c>
      <c r="C25" s="80"/>
      <c r="D25" s="80"/>
      <c r="E25" s="381"/>
      <c r="F25" s="381"/>
      <c r="G25" s="381"/>
      <c r="H25" s="383"/>
      <c r="I25" s="127"/>
    </row>
    <row r="26" spans="1:8" ht="15">
      <c r="A26" s="125">
        <f>IF(Judge12="","",('Competition Info.'!B23))</f>
      </c>
      <c r="B26" s="80">
        <f>IF(Judge12="","",(Judge12))</f>
      </c>
      <c r="C26" s="80"/>
      <c r="D26" s="80"/>
      <c r="E26" s="381"/>
      <c r="F26" s="381"/>
      <c r="G26" s="381"/>
      <c r="H26" s="383"/>
    </row>
    <row r="27" spans="1:8" ht="15">
      <c r="A27" s="125">
        <f>IF(Judge13="","",('Competition Info.'!B24))</f>
      </c>
      <c r="B27" s="80">
        <f>IF(Judge13="","",(Judge13))</f>
      </c>
      <c r="C27" s="80"/>
      <c r="D27" s="80"/>
      <c r="E27" s="381"/>
      <c r="F27" s="381"/>
      <c r="G27" s="381"/>
      <c r="H27" s="383"/>
    </row>
    <row r="28" spans="1:8" ht="15">
      <c r="A28" s="125">
        <f>IF(Judge14="","",('Competition Info.'!B25))</f>
      </c>
      <c r="B28" s="80">
        <f>IF(Judge14="","",(Judge14))</f>
      </c>
      <c r="C28" s="80"/>
      <c r="D28" s="80"/>
      <c r="E28" s="381"/>
      <c r="F28" s="381"/>
      <c r="G28" s="381"/>
      <c r="H28" s="383"/>
    </row>
    <row r="29" spans="1:8" ht="15">
      <c r="A29" s="125">
        <f>IF(Judge15="","",('Competition Info.'!B26))</f>
      </c>
      <c r="B29" s="80">
        <f>IF(Judge15="","",(Judge15))</f>
      </c>
      <c r="C29" s="80"/>
      <c r="D29" s="80"/>
      <c r="E29" s="381"/>
      <c r="F29" s="381"/>
      <c r="G29" s="381"/>
      <c r="H29" s="383"/>
    </row>
    <row r="30" spans="1:8" ht="12" customHeight="1">
      <c r="A30" s="115"/>
      <c r="B30" s="74"/>
      <c r="C30" s="74"/>
      <c r="D30" s="74"/>
      <c r="E30" s="116"/>
      <c r="F30" s="116"/>
      <c r="G30" s="116"/>
      <c r="H30" s="117"/>
    </row>
    <row r="31" spans="1:8" ht="15">
      <c r="A31" s="115"/>
      <c r="B31" s="128" t="s">
        <v>190</v>
      </c>
      <c r="C31" s="74"/>
      <c r="D31" s="74"/>
      <c r="E31" s="116">
        <f>SUM(H15:H29)</f>
        <v>757</v>
      </c>
      <c r="F31" s="116"/>
      <c r="G31" s="116"/>
      <c r="H31" s="129"/>
    </row>
    <row r="32" spans="1:14" ht="15">
      <c r="A32" s="115"/>
      <c r="B32" s="128" t="s">
        <v>191</v>
      </c>
      <c r="C32" s="74"/>
      <c r="D32" s="74"/>
      <c r="E32" s="116">
        <f>IF(COUNTA(H15:H29)&gt;4,MAX(H15:H29),0)</f>
        <v>91</v>
      </c>
      <c r="F32" s="116"/>
      <c r="G32" s="116"/>
      <c r="H32" s="129"/>
      <c r="I32" s="116"/>
      <c r="J32" s="116"/>
      <c r="K32" s="116"/>
      <c r="L32" s="116"/>
      <c r="M32" s="116"/>
      <c r="N32" s="74"/>
    </row>
    <row r="33" spans="1:14" ht="15">
      <c r="A33" s="115"/>
      <c r="B33" s="128" t="s">
        <v>192</v>
      </c>
      <c r="C33" s="74"/>
      <c r="D33" s="74"/>
      <c r="E33" s="116">
        <f>IF(COUNTA(H15:H29)&gt;4,MIN(H15:H29),0)</f>
        <v>80</v>
      </c>
      <c r="F33" s="116"/>
      <c r="G33" s="116"/>
      <c r="H33" s="129"/>
      <c r="I33" s="116"/>
      <c r="J33" s="116"/>
      <c r="K33" s="116"/>
      <c r="L33" s="116"/>
      <c r="M33" s="116"/>
      <c r="N33" s="74"/>
    </row>
    <row r="34" spans="1:14" ht="15">
      <c r="A34" s="115"/>
      <c r="B34" s="128" t="s">
        <v>193</v>
      </c>
      <c r="C34" s="74"/>
      <c r="D34" s="74"/>
      <c r="E34" s="116">
        <f>SUM(E31-E32-E33)</f>
        <v>586</v>
      </c>
      <c r="F34" s="116"/>
      <c r="G34" s="116"/>
      <c r="H34" s="129"/>
      <c r="I34" s="116"/>
      <c r="J34" s="116"/>
      <c r="K34" s="116"/>
      <c r="L34" s="116"/>
      <c r="M34" s="116"/>
      <c r="N34" s="74"/>
    </row>
    <row r="35" spans="1:8" ht="12" customHeight="1">
      <c r="A35" s="130"/>
      <c r="B35" s="77"/>
      <c r="C35" s="77"/>
      <c r="D35" s="77"/>
      <c r="E35" s="131"/>
      <c r="F35" s="131"/>
      <c r="G35" s="131"/>
      <c r="H35" s="132"/>
    </row>
    <row r="36" spans="1:8" ht="7.5" customHeight="1">
      <c r="A36" s="115"/>
      <c r="B36" s="74"/>
      <c r="C36" s="74"/>
      <c r="D36" s="74"/>
      <c r="E36" s="116"/>
      <c r="F36" s="116"/>
      <c r="G36" s="116"/>
      <c r="H36" s="117"/>
    </row>
    <row r="37" spans="1:8" ht="15">
      <c r="A37" s="115"/>
      <c r="B37" s="128" t="s">
        <v>194</v>
      </c>
      <c r="C37" s="74"/>
      <c r="D37" s="74"/>
      <c r="E37" s="116">
        <f>SUM(E34:F34)</f>
        <v>586</v>
      </c>
      <c r="F37" s="116"/>
      <c r="G37" s="116"/>
      <c r="H37" s="117"/>
    </row>
    <row r="38" spans="1:8" ht="15">
      <c r="A38" s="115"/>
      <c r="B38" s="128" t="s">
        <v>195</v>
      </c>
      <c r="C38" s="74"/>
      <c r="D38" s="74"/>
      <c r="E38" s="133">
        <f>IF(COUNTA(H15:H29)&gt;4,ROUND(E37/(COUNTA(H15:H29)-2),4),ROUND(E37/(COUNTA(H15:H29)),4))</f>
        <v>83.7143</v>
      </c>
      <c r="F38" s="116"/>
      <c r="G38" s="116"/>
      <c r="H38" s="117"/>
    </row>
    <row r="39" spans="1:8" ht="7.5" customHeight="1" thickBot="1">
      <c r="A39" s="115"/>
      <c r="B39" s="74"/>
      <c r="C39" s="74"/>
      <c r="D39" s="74"/>
      <c r="E39" s="116"/>
      <c r="F39" s="116"/>
      <c r="G39" s="116"/>
      <c r="H39" s="117"/>
    </row>
    <row r="40" spans="1:8" ht="5.25" customHeight="1">
      <c r="A40" s="173"/>
      <c r="B40" s="174"/>
      <c r="C40" s="174"/>
      <c r="D40" s="174"/>
      <c r="E40" s="175"/>
      <c r="F40" s="175"/>
      <c r="G40" s="175"/>
      <c r="H40" s="176"/>
    </row>
    <row r="41" spans="1:8" ht="15" customHeight="1" thickBot="1">
      <c r="A41" s="191"/>
      <c r="B41" s="378" t="s">
        <v>198</v>
      </c>
      <c r="C41" s="192"/>
      <c r="D41" s="192"/>
      <c r="E41" s="441">
        <f>E38</f>
        <v>83.7143</v>
      </c>
      <c r="F41" s="183"/>
      <c r="G41" s="183"/>
      <c r="H41" s="193"/>
    </row>
    <row r="42" spans="1:8" ht="9.75" customHeight="1">
      <c r="A42" s="181"/>
      <c r="B42" s="178"/>
      <c r="C42" s="178"/>
      <c r="D42" s="178"/>
      <c r="E42" s="179"/>
      <c r="F42" s="179"/>
      <c r="G42" s="179"/>
      <c r="H42" s="182"/>
    </row>
    <row r="43" spans="1:8" ht="15" customHeight="1">
      <c r="A43" s="194"/>
      <c r="B43" s="195" t="s">
        <v>196</v>
      </c>
      <c r="C43" s="178"/>
      <c r="D43" s="178"/>
      <c r="E43" s="196">
        <f>IF(B8=0,0,IF(Category="Team",IF(B8&gt;3.4,5,IF(B8&lt;2.5,5,0)),IF(Category="Junior Pairs",IF(B8&gt;2.1,5,IF(B8&lt;1.2,5,0)),IF(Category="Senior Pairs",IF(B8&gt;2.4,5,IF(B8&lt;1.5,5,0))))))</f>
        <v>0</v>
      </c>
      <c r="F43" s="178"/>
      <c r="G43" s="178"/>
      <c r="H43" s="182"/>
    </row>
    <row r="44" spans="1:8" ht="15" customHeight="1" thickBot="1">
      <c r="A44" s="181"/>
      <c r="B44" s="195" t="s">
        <v>197</v>
      </c>
      <c r="C44" s="197"/>
      <c r="D44" s="197"/>
      <c r="E44" s="189">
        <v>0</v>
      </c>
      <c r="F44" s="198">
        <f>SUM(E43:E44)</f>
        <v>0</v>
      </c>
      <c r="G44" s="179"/>
      <c r="H44" s="182"/>
    </row>
    <row r="45" spans="1:8" ht="15">
      <c r="A45" s="173"/>
      <c r="B45" s="174"/>
      <c r="C45" s="199"/>
      <c r="D45" s="199"/>
      <c r="E45" s="175"/>
      <c r="F45" s="175"/>
      <c r="G45" s="175"/>
      <c r="H45" s="176"/>
    </row>
    <row r="46" spans="1:8" ht="15">
      <c r="A46" s="194"/>
      <c r="B46" s="195" t="s">
        <v>303</v>
      </c>
      <c r="C46" s="197"/>
      <c r="D46" s="197"/>
      <c r="E46" s="440">
        <f>ROUND(SUM(E41-E43-E44),4)</f>
        <v>83.7143</v>
      </c>
      <c r="F46" s="179"/>
      <c r="G46" s="179"/>
      <c r="H46" s="182"/>
    </row>
    <row r="47" spans="1:8" ht="15.75" thickBot="1">
      <c r="A47" s="191"/>
      <c r="B47" s="192"/>
      <c r="C47" s="192"/>
      <c r="D47" s="192"/>
      <c r="E47" s="183"/>
      <c r="F47" s="183"/>
      <c r="G47" s="183"/>
      <c r="H47" s="193"/>
    </row>
  </sheetData>
  <sheetProtection sheet="1" objects="1" scenarios="1"/>
  <conditionalFormatting sqref="B8">
    <cfRule type="expression" priority="2" dxfId="0" stopIfTrue="1">
      <formula>OR(B8=0,B8="")</formula>
    </cfRule>
  </conditionalFormatting>
  <conditionalFormatting sqref="E43:E44">
    <cfRule type="cellIs" priority="1" dxfId="0" operator="greaterThan" stopIfTrue="1">
      <formula>0</formula>
    </cfRule>
  </conditionalFormatting>
  <printOptions/>
  <pageMargins left="0.5" right="0.5" top="0.75" bottom="0.75" header="0.25" footer="0.25"/>
  <pageSetup fitToHeight="1" fitToWidth="1" orientation="portrait" r:id="rId1"/>
</worksheet>
</file>

<file path=xl/worksheets/sheet17.xml><?xml version="1.0" encoding="utf-8"?>
<worksheet xmlns="http://schemas.openxmlformats.org/spreadsheetml/2006/main" xmlns:r="http://schemas.openxmlformats.org/officeDocument/2006/relationships">
  <sheetPr codeName="Sheet22">
    <pageSetUpPr fitToPage="1"/>
  </sheetPr>
  <dimension ref="A1:N47"/>
  <sheetViews>
    <sheetView showGridLines="0" zoomScale="75" zoomScaleNormal="75" zoomScalePageLayoutView="0" workbookViewId="0" topLeftCell="A1">
      <selection activeCell="H24" sqref="H24"/>
    </sheetView>
  </sheetViews>
  <sheetFormatPr defaultColWidth="12.57421875" defaultRowHeight="12.75"/>
  <cols>
    <col min="1" max="1" width="16.57421875" style="20" customWidth="1"/>
    <col min="2" max="2" width="12.00390625" style="20" customWidth="1"/>
    <col min="3" max="3" width="2.28125" style="20" customWidth="1"/>
    <col min="4" max="4" width="0.71875" style="20" customWidth="1"/>
    <col min="5" max="5" width="13.140625" style="20" customWidth="1"/>
    <col min="6" max="7" width="0.5625" style="20" customWidth="1"/>
    <col min="8" max="8" width="49.7109375" style="20" customWidth="1"/>
    <col min="9" max="16384" width="12.57421875" style="20" customWidth="1"/>
  </cols>
  <sheetData>
    <row r="1" spans="1:8" ht="15">
      <c r="A1" s="173"/>
      <c r="B1" s="174"/>
      <c r="C1" s="174"/>
      <c r="D1" s="174"/>
      <c r="E1" s="175"/>
      <c r="F1" s="175"/>
      <c r="G1" s="175"/>
      <c r="H1" s="176"/>
    </row>
    <row r="2" spans="1:8" ht="23.25">
      <c r="A2" s="177" t="str">
        <f>Competition</f>
        <v>World Championship</v>
      </c>
      <c r="B2" s="178"/>
      <c r="C2" s="178"/>
      <c r="D2" s="178"/>
      <c r="E2" s="179"/>
      <c r="F2" s="179"/>
      <c r="G2" s="179"/>
      <c r="H2" s="180" t="str">
        <f>Dates</f>
        <v>4. - 8. August 2010</v>
      </c>
    </row>
    <row r="3" spans="1:8" ht="12" customHeight="1">
      <c r="A3" s="181"/>
      <c r="B3" s="178"/>
      <c r="C3" s="178"/>
      <c r="D3" s="178"/>
      <c r="E3" s="179"/>
      <c r="F3" s="179"/>
      <c r="G3" s="179"/>
      <c r="H3" s="182"/>
    </row>
    <row r="4" spans="1:8" ht="12" customHeight="1" thickBot="1">
      <c r="A4" s="181"/>
      <c r="B4" s="178"/>
      <c r="C4" s="178"/>
      <c r="D4" s="192"/>
      <c r="E4" s="183"/>
      <c r="F4" s="179"/>
      <c r="G4" s="179"/>
      <c r="H4" s="182"/>
    </row>
    <row r="5" spans="1:8" ht="12" customHeight="1">
      <c r="A5" s="173"/>
      <c r="B5" s="174"/>
      <c r="C5" s="174"/>
      <c r="D5" s="178"/>
      <c r="E5" s="184"/>
      <c r="F5" s="175"/>
      <c r="G5" s="175"/>
      <c r="H5" s="176"/>
    </row>
    <row r="6" spans="1:8" ht="15">
      <c r="A6" s="181"/>
      <c r="B6" s="178"/>
      <c r="C6" s="178"/>
      <c r="D6" s="178"/>
      <c r="E6" s="185" t="s">
        <v>187</v>
      </c>
      <c r="F6" s="186" t="s">
        <v>366</v>
      </c>
      <c r="G6" s="179"/>
      <c r="H6" s="182"/>
    </row>
    <row r="7" spans="1:8" ht="18">
      <c r="A7" s="187" t="str">
        <f>Category</f>
        <v>Senior Pairs</v>
      </c>
      <c r="B7" s="178"/>
      <c r="C7" s="178"/>
      <c r="D7" s="178"/>
      <c r="E7" s="185" t="s">
        <v>67</v>
      </c>
      <c r="F7" s="188" t="str">
        <f>VLOOKUP($F$6,Competitor_Info,2,FALSE)</f>
        <v>Canada</v>
      </c>
      <c r="G7" s="188"/>
      <c r="H7" s="182"/>
    </row>
    <row r="8" spans="1:8" ht="18">
      <c r="A8" s="187" t="s">
        <v>188</v>
      </c>
      <c r="B8" s="189">
        <v>2.34</v>
      </c>
      <c r="C8" s="178"/>
      <c r="D8" s="178"/>
      <c r="E8" s="185"/>
      <c r="F8" s="190" t="str">
        <f>VLOOKUP($F$6,Competitor_Info,3,FALSE)</f>
        <v>Canada</v>
      </c>
      <c r="G8" s="190"/>
      <c r="H8" s="182"/>
    </row>
    <row r="9" spans="1:8" ht="12" customHeight="1" thickBot="1">
      <c r="A9" s="191"/>
      <c r="B9" s="192"/>
      <c r="C9" s="192"/>
      <c r="D9" s="192"/>
      <c r="E9" s="183"/>
      <c r="F9" s="183"/>
      <c r="G9" s="183"/>
      <c r="H9" s="193"/>
    </row>
    <row r="10" spans="1:8" ht="7.5" customHeight="1">
      <c r="A10" s="115"/>
      <c r="B10" s="74"/>
      <c r="C10" s="74"/>
      <c r="D10" s="74"/>
      <c r="E10" s="116"/>
      <c r="F10" s="116"/>
      <c r="G10" s="116"/>
      <c r="H10" s="117"/>
    </row>
    <row r="11" spans="1:8" ht="23.25">
      <c r="A11" s="118" t="s">
        <v>376</v>
      </c>
      <c r="B11" s="119"/>
      <c r="C11" s="119"/>
      <c r="D11" s="119"/>
      <c r="E11" s="119"/>
      <c r="F11" s="120"/>
      <c r="G11" s="120"/>
      <c r="H11" s="121"/>
    </row>
    <row r="12" spans="1:8" ht="7.5" customHeight="1">
      <c r="A12" s="115"/>
      <c r="B12" s="74"/>
      <c r="C12" s="74"/>
      <c r="D12" s="74"/>
      <c r="E12" s="116"/>
      <c r="F12" s="116"/>
      <c r="G12" s="116"/>
      <c r="H12" s="117"/>
    </row>
    <row r="13" spans="1:8" s="124" customFormat="1" ht="15">
      <c r="A13" s="122"/>
      <c r="B13" s="123"/>
      <c r="C13" s="123"/>
      <c r="D13" s="123"/>
      <c r="E13" s="379"/>
      <c r="F13" s="379"/>
      <c r="G13" s="379"/>
      <c r="H13" s="384" t="s">
        <v>114</v>
      </c>
    </row>
    <row r="14" spans="1:8" ht="15">
      <c r="A14" s="125"/>
      <c r="B14" s="126"/>
      <c r="C14" s="80"/>
      <c r="D14" s="80"/>
      <c r="E14" s="380"/>
      <c r="F14" s="380"/>
      <c r="G14" s="380"/>
      <c r="H14" s="382"/>
    </row>
    <row r="15" spans="1:8" ht="15">
      <c r="A15" s="125" t="str">
        <f>IF(Judge1="","",('Competition Info.'!B12))</f>
        <v>Judge 1:</v>
      </c>
      <c r="B15" s="80" t="str">
        <f>IF(Judge1="","",(Judge1))</f>
        <v>Isabella Beltramo</v>
      </c>
      <c r="C15" s="80"/>
      <c r="D15" s="80"/>
      <c r="E15" s="381"/>
      <c r="F15" s="381"/>
      <c r="G15" s="381"/>
      <c r="H15" s="466">
        <v>71</v>
      </c>
    </row>
    <row r="16" spans="1:8" ht="15">
      <c r="A16" s="125" t="str">
        <f>IF(Judge2="","",('Competition Info.'!B13))</f>
        <v>Judge 2:</v>
      </c>
      <c r="B16" s="80" t="str">
        <f>IF(Judge2="","",(Judge2))</f>
        <v>Zoey Flesher</v>
      </c>
      <c r="C16" s="80"/>
      <c r="D16" s="80"/>
      <c r="E16" s="381"/>
      <c r="F16" s="381"/>
      <c r="G16" s="381"/>
      <c r="H16" s="466">
        <v>70</v>
      </c>
    </row>
    <row r="17" spans="1:8" ht="15">
      <c r="A17" s="125" t="str">
        <f>IF(Judge3="","",('Competition Info.'!B14))</f>
        <v>Judge 3:</v>
      </c>
      <c r="B17" s="80" t="str">
        <f>IF(Judge3="","",(Judge3))</f>
        <v>Janne Tou</v>
      </c>
      <c r="C17" s="80"/>
      <c r="D17" s="80"/>
      <c r="E17" s="381"/>
      <c r="F17" s="381"/>
      <c r="G17" s="381"/>
      <c r="H17" s="466">
        <v>70</v>
      </c>
    </row>
    <row r="18" spans="1:8" ht="15">
      <c r="A18" s="125" t="str">
        <f>IF(Judge4="","",('Competition Info.'!B15))</f>
        <v>Judge 4:</v>
      </c>
      <c r="B18" s="80" t="str">
        <f>IF(Judge4="","",(Judge4))</f>
        <v>Ron Kopas</v>
      </c>
      <c r="C18" s="80"/>
      <c r="D18" s="80"/>
      <c r="E18" s="381"/>
      <c r="F18" s="381"/>
      <c r="G18" s="381"/>
      <c r="H18" s="466">
        <v>79</v>
      </c>
    </row>
    <row r="19" spans="1:8" ht="15">
      <c r="A19" s="125" t="str">
        <f>IF(Judge5="","",('Competition Info.'!B16))</f>
        <v>Judge 5:</v>
      </c>
      <c r="B19" s="80" t="str">
        <f>IF(Judge5="","",(Judge5))</f>
        <v>Sheri Carter</v>
      </c>
      <c r="C19" s="80"/>
      <c r="D19" s="80"/>
      <c r="E19" s="381"/>
      <c r="F19" s="381"/>
      <c r="G19" s="381"/>
      <c r="H19" s="466">
        <v>78</v>
      </c>
    </row>
    <row r="20" spans="1:8" ht="15">
      <c r="A20" s="125" t="str">
        <f>IF(Judge6="","",('Competition Info.'!B17))</f>
        <v>Judge 6:</v>
      </c>
      <c r="B20" s="80" t="str">
        <f>IF(Judge6="","",(Judge6))</f>
        <v>Yasuyo Yumiya</v>
      </c>
      <c r="C20" s="80"/>
      <c r="D20" s="80"/>
      <c r="E20" s="381"/>
      <c r="F20" s="381"/>
      <c r="G20" s="381"/>
      <c r="H20" s="466">
        <v>70</v>
      </c>
    </row>
    <row r="21" spans="1:8" ht="15">
      <c r="A21" s="125" t="str">
        <f>IF(Judge7="","",('Competition Info.'!B18))</f>
        <v>Judge 7:</v>
      </c>
      <c r="B21" s="80" t="str">
        <f>IF(Judge7="","",(Judge7))</f>
        <v>Evy Santermans</v>
      </c>
      <c r="C21" s="80"/>
      <c r="D21" s="80"/>
      <c r="E21" s="381"/>
      <c r="F21" s="381"/>
      <c r="G21" s="381"/>
      <c r="H21" s="466">
        <v>74</v>
      </c>
    </row>
    <row r="22" spans="1:8" ht="15">
      <c r="A22" s="125" t="str">
        <f>IF(Judge8="","",('Competition Info.'!B19))</f>
        <v>Judge 8:</v>
      </c>
      <c r="B22" s="80" t="str">
        <f>IF(Judge8="","",(Judge8))</f>
        <v>Àngel Escuin</v>
      </c>
      <c r="C22" s="80"/>
      <c r="D22" s="80"/>
      <c r="E22" s="381"/>
      <c r="F22" s="381"/>
      <c r="G22" s="381"/>
      <c r="H22" s="466">
        <v>67</v>
      </c>
    </row>
    <row r="23" spans="1:8" ht="15">
      <c r="A23" s="125" t="str">
        <f>IF(Judge9="","",('Competition Info.'!B20))</f>
        <v>Judge 9:</v>
      </c>
      <c r="B23" s="80" t="str">
        <f>IF(Judge9="","",(Judge9))</f>
        <v>Rebeca Lelaizant</v>
      </c>
      <c r="C23" s="80"/>
      <c r="D23" s="80"/>
      <c r="E23" s="381"/>
      <c r="F23" s="381"/>
      <c r="G23" s="381"/>
      <c r="H23" s="466">
        <v>67</v>
      </c>
    </row>
    <row r="24" spans="1:8" ht="15">
      <c r="A24" s="125">
        <f>IF(Judge10="","",('Competition Info.'!B21))</f>
      </c>
      <c r="B24" s="80">
        <f>IF(Judge10="","",(Judge10))</f>
      </c>
      <c r="C24" s="80"/>
      <c r="D24" s="80"/>
      <c r="E24" s="381"/>
      <c r="F24" s="381"/>
      <c r="G24" s="381"/>
      <c r="H24" s="383"/>
    </row>
    <row r="25" spans="1:9" ht="15">
      <c r="A25" s="125">
        <f>IF(Judge11="","",('Competition Info.'!B22))</f>
      </c>
      <c r="B25" s="80">
        <f>IF(Judge11="","",(Judge11))</f>
      </c>
      <c r="C25" s="80"/>
      <c r="D25" s="80"/>
      <c r="E25" s="381"/>
      <c r="F25" s="381"/>
      <c r="G25" s="381"/>
      <c r="H25" s="383"/>
      <c r="I25" s="127"/>
    </row>
    <row r="26" spans="1:8" ht="15">
      <c r="A26" s="125">
        <f>IF(Judge12="","",('Competition Info.'!B23))</f>
      </c>
      <c r="B26" s="80">
        <f>IF(Judge12="","",(Judge12))</f>
      </c>
      <c r="C26" s="80"/>
      <c r="D26" s="80"/>
      <c r="E26" s="381"/>
      <c r="F26" s="381"/>
      <c r="G26" s="381"/>
      <c r="H26" s="383"/>
    </row>
    <row r="27" spans="1:8" ht="15">
      <c r="A27" s="125">
        <f>IF(Judge13="","",('Competition Info.'!B24))</f>
      </c>
      <c r="B27" s="80">
        <f>IF(Judge13="","",(Judge13))</f>
      </c>
      <c r="C27" s="80"/>
      <c r="D27" s="80"/>
      <c r="E27" s="381"/>
      <c r="F27" s="381"/>
      <c r="G27" s="381"/>
      <c r="H27" s="383"/>
    </row>
    <row r="28" spans="1:8" ht="15">
      <c r="A28" s="125">
        <f>IF(Judge14="","",('Competition Info.'!B25))</f>
      </c>
      <c r="B28" s="80">
        <f>IF(Judge14="","",(Judge14))</f>
      </c>
      <c r="C28" s="80"/>
      <c r="D28" s="80"/>
      <c r="E28" s="381"/>
      <c r="F28" s="381"/>
      <c r="G28" s="381"/>
      <c r="H28" s="383"/>
    </row>
    <row r="29" spans="1:8" ht="15">
      <c r="A29" s="125">
        <f>IF(Judge15="","",('Competition Info.'!B26))</f>
      </c>
      <c r="B29" s="80">
        <f>IF(Judge15="","",(Judge15))</f>
      </c>
      <c r="C29" s="80"/>
      <c r="D29" s="80"/>
      <c r="E29" s="381"/>
      <c r="F29" s="381"/>
      <c r="G29" s="381"/>
      <c r="H29" s="383"/>
    </row>
    <row r="30" spans="1:8" ht="12" customHeight="1">
      <c r="A30" s="115"/>
      <c r="B30" s="74"/>
      <c r="C30" s="74"/>
      <c r="D30" s="74"/>
      <c r="E30" s="116"/>
      <c r="F30" s="116"/>
      <c r="G30" s="116"/>
      <c r="H30" s="117"/>
    </row>
    <row r="31" spans="1:8" ht="15">
      <c r="A31" s="115"/>
      <c r="B31" s="128" t="s">
        <v>190</v>
      </c>
      <c r="C31" s="74"/>
      <c r="D31" s="74"/>
      <c r="E31" s="116">
        <f>SUM(H15:H29)</f>
        <v>646</v>
      </c>
      <c r="F31" s="116"/>
      <c r="G31" s="116"/>
      <c r="H31" s="129"/>
    </row>
    <row r="32" spans="1:14" ht="15">
      <c r="A32" s="115"/>
      <c r="B32" s="128" t="s">
        <v>191</v>
      </c>
      <c r="C32" s="74"/>
      <c r="D32" s="74"/>
      <c r="E32" s="116">
        <f>IF(COUNTA(H15:H29)&gt;4,MAX(H15:H29),0)</f>
        <v>79</v>
      </c>
      <c r="F32" s="116"/>
      <c r="G32" s="116"/>
      <c r="H32" s="129"/>
      <c r="I32" s="116"/>
      <c r="J32" s="116"/>
      <c r="K32" s="116"/>
      <c r="L32" s="116"/>
      <c r="M32" s="116"/>
      <c r="N32" s="74"/>
    </row>
    <row r="33" spans="1:14" ht="15">
      <c r="A33" s="115"/>
      <c r="B33" s="128" t="s">
        <v>192</v>
      </c>
      <c r="C33" s="74"/>
      <c r="D33" s="74"/>
      <c r="E33" s="116">
        <f>IF(COUNTA(H15:H29)&gt;4,MIN(H15:H29),0)</f>
        <v>67</v>
      </c>
      <c r="F33" s="116"/>
      <c r="G33" s="116"/>
      <c r="H33" s="129"/>
      <c r="I33" s="116"/>
      <c r="J33" s="116"/>
      <c r="K33" s="116"/>
      <c r="L33" s="116"/>
      <c r="M33" s="116"/>
      <c r="N33" s="74"/>
    </row>
    <row r="34" spans="1:14" ht="15">
      <c r="A34" s="115"/>
      <c r="B34" s="128" t="s">
        <v>193</v>
      </c>
      <c r="C34" s="74"/>
      <c r="D34" s="74"/>
      <c r="E34" s="116">
        <f>SUM(E31-E32-E33)</f>
        <v>500</v>
      </c>
      <c r="F34" s="116"/>
      <c r="G34" s="116"/>
      <c r="H34" s="129"/>
      <c r="I34" s="116"/>
      <c r="J34" s="116"/>
      <c r="K34" s="116"/>
      <c r="L34" s="116"/>
      <c r="M34" s="116"/>
      <c r="N34" s="74"/>
    </row>
    <row r="35" spans="1:8" ht="12" customHeight="1">
      <c r="A35" s="130"/>
      <c r="B35" s="77"/>
      <c r="C35" s="77"/>
      <c r="D35" s="77"/>
      <c r="E35" s="131"/>
      <c r="F35" s="131"/>
      <c r="G35" s="131"/>
      <c r="H35" s="132"/>
    </row>
    <row r="36" spans="1:8" ht="7.5" customHeight="1">
      <c r="A36" s="115"/>
      <c r="B36" s="74"/>
      <c r="C36" s="74"/>
      <c r="D36" s="74"/>
      <c r="E36" s="116"/>
      <c r="F36" s="116"/>
      <c r="G36" s="116"/>
      <c r="H36" s="117"/>
    </row>
    <row r="37" spans="1:8" ht="15">
      <c r="A37" s="115"/>
      <c r="B37" s="128" t="s">
        <v>194</v>
      </c>
      <c r="C37" s="74"/>
      <c r="D37" s="74"/>
      <c r="E37" s="116">
        <f>SUM(E34:F34)</f>
        <v>500</v>
      </c>
      <c r="F37" s="116"/>
      <c r="G37" s="116"/>
      <c r="H37" s="117"/>
    </row>
    <row r="38" spans="1:8" ht="15">
      <c r="A38" s="115"/>
      <c r="B38" s="128" t="s">
        <v>195</v>
      </c>
      <c r="C38" s="74"/>
      <c r="D38" s="74"/>
      <c r="E38" s="133">
        <f>IF(COUNTA(H15:H29)&gt;4,ROUND(E37/(COUNTA(H15:H29)-2),4),ROUND(E37/(COUNTA(H15:H29)),4))</f>
        <v>71.4286</v>
      </c>
      <c r="F38" s="116"/>
      <c r="G38" s="116"/>
      <c r="H38" s="117"/>
    </row>
    <row r="39" spans="1:8" ht="7.5" customHeight="1" thickBot="1">
      <c r="A39" s="115"/>
      <c r="B39" s="74"/>
      <c r="C39" s="74"/>
      <c r="D39" s="74"/>
      <c r="E39" s="116"/>
      <c r="F39" s="116"/>
      <c r="G39" s="116"/>
      <c r="H39" s="117"/>
    </row>
    <row r="40" spans="1:8" ht="5.25" customHeight="1">
      <c r="A40" s="173"/>
      <c r="B40" s="174"/>
      <c r="C40" s="174"/>
      <c r="D40" s="174"/>
      <c r="E40" s="175"/>
      <c r="F40" s="175"/>
      <c r="G40" s="175"/>
      <c r="H40" s="176"/>
    </row>
    <row r="41" spans="1:8" ht="15" customHeight="1" thickBot="1">
      <c r="A41" s="191"/>
      <c r="B41" s="378" t="s">
        <v>198</v>
      </c>
      <c r="C41" s="192"/>
      <c r="D41" s="192"/>
      <c r="E41" s="441">
        <f>E38</f>
        <v>71.4286</v>
      </c>
      <c r="F41" s="183"/>
      <c r="G41" s="183"/>
      <c r="H41" s="193"/>
    </row>
    <row r="42" spans="1:8" ht="9.75" customHeight="1">
      <c r="A42" s="181"/>
      <c r="B42" s="178"/>
      <c r="C42" s="178"/>
      <c r="D42" s="178"/>
      <c r="E42" s="179"/>
      <c r="F42" s="179"/>
      <c r="G42" s="179"/>
      <c r="H42" s="182"/>
    </row>
    <row r="43" spans="1:8" ht="15" customHeight="1">
      <c r="A43" s="194"/>
      <c r="B43" s="195" t="s">
        <v>196</v>
      </c>
      <c r="C43" s="178"/>
      <c r="D43" s="178"/>
      <c r="E43" s="196">
        <f>IF(B8=0,0,IF(Category="Team",IF(B8&gt;3.4,5,IF(B8&lt;2.5,5,0)),IF(Category="Junior Pairs",IF(B8&gt;2.1,5,IF(B8&lt;1.2,5,0)),IF(Category="Senior Pairs",IF(B8&gt;2.4,5,IF(B8&lt;1.5,5,0))))))</f>
        <v>0</v>
      </c>
      <c r="F43" s="178"/>
      <c r="G43" s="178"/>
      <c r="H43" s="182"/>
    </row>
    <row r="44" spans="1:8" ht="15" customHeight="1" thickBot="1">
      <c r="A44" s="181"/>
      <c r="B44" s="195" t="s">
        <v>197</v>
      </c>
      <c r="C44" s="197"/>
      <c r="D44" s="197"/>
      <c r="E44" s="189">
        <v>0</v>
      </c>
      <c r="F44" s="198">
        <f>SUM(E43:E44)</f>
        <v>0</v>
      </c>
      <c r="G44" s="179"/>
      <c r="H44" s="182"/>
    </row>
    <row r="45" spans="1:8" ht="15">
      <c r="A45" s="173"/>
      <c r="B45" s="174"/>
      <c r="C45" s="199"/>
      <c r="D45" s="199"/>
      <c r="E45" s="175"/>
      <c r="F45" s="175"/>
      <c r="G45" s="175"/>
      <c r="H45" s="176"/>
    </row>
    <row r="46" spans="1:8" ht="15">
      <c r="A46" s="194"/>
      <c r="B46" s="195" t="s">
        <v>303</v>
      </c>
      <c r="C46" s="197"/>
      <c r="D46" s="197"/>
      <c r="E46" s="440">
        <f>ROUND(SUM(E41-E43-E44),4)</f>
        <v>71.4286</v>
      </c>
      <c r="F46" s="179"/>
      <c r="G46" s="179"/>
      <c r="H46" s="182"/>
    </row>
    <row r="47" spans="1:8" ht="15.75" thickBot="1">
      <c r="A47" s="191"/>
      <c r="B47" s="192"/>
      <c r="C47" s="192"/>
      <c r="D47" s="192"/>
      <c r="E47" s="183"/>
      <c r="F47" s="183"/>
      <c r="G47" s="183"/>
      <c r="H47" s="193"/>
    </row>
  </sheetData>
  <sheetProtection sheet="1" objects="1" scenarios="1"/>
  <conditionalFormatting sqref="B8">
    <cfRule type="expression" priority="2" dxfId="0" stopIfTrue="1">
      <formula>OR(B8=0,B8="")</formula>
    </cfRule>
  </conditionalFormatting>
  <conditionalFormatting sqref="E43:E44">
    <cfRule type="cellIs" priority="1" dxfId="0" operator="greaterThan" stopIfTrue="1">
      <formula>0</formula>
    </cfRule>
  </conditionalFormatting>
  <printOptions/>
  <pageMargins left="0.5" right="0.5" top="0.75" bottom="0.75" header="0.25" footer="0.25"/>
  <pageSetup fitToHeight="1" fitToWidth="1" orientation="portrait" r:id="rId1"/>
</worksheet>
</file>

<file path=xl/worksheets/sheet18.xml><?xml version="1.0" encoding="utf-8"?>
<worksheet xmlns="http://schemas.openxmlformats.org/spreadsheetml/2006/main" xmlns:r="http://schemas.openxmlformats.org/officeDocument/2006/relationships">
  <sheetPr codeName="Sheet23">
    <pageSetUpPr fitToPage="1"/>
  </sheetPr>
  <dimension ref="A1:N47"/>
  <sheetViews>
    <sheetView showGridLines="0" zoomScale="75" zoomScaleNormal="75" zoomScalePageLayoutView="0" workbookViewId="0" topLeftCell="A1">
      <selection activeCell="H24" sqref="H24"/>
    </sheetView>
  </sheetViews>
  <sheetFormatPr defaultColWidth="12.57421875" defaultRowHeight="12.75"/>
  <cols>
    <col min="1" max="1" width="16.57421875" style="20" customWidth="1"/>
    <col min="2" max="2" width="12.00390625" style="20" customWidth="1"/>
    <col min="3" max="3" width="2.28125" style="20" customWidth="1"/>
    <col min="4" max="4" width="0.71875" style="20" customWidth="1"/>
    <col min="5" max="5" width="13.140625" style="20" customWidth="1"/>
    <col min="6" max="7" width="0.5625" style="20" customWidth="1"/>
    <col min="8" max="8" width="49.7109375" style="20" customWidth="1"/>
    <col min="9" max="16384" width="12.57421875" style="20" customWidth="1"/>
  </cols>
  <sheetData>
    <row r="1" spans="1:8" ht="15">
      <c r="A1" s="173"/>
      <c r="B1" s="174"/>
      <c r="C1" s="174"/>
      <c r="D1" s="174"/>
      <c r="E1" s="175"/>
      <c r="F1" s="175"/>
      <c r="G1" s="175"/>
      <c r="H1" s="176"/>
    </row>
    <row r="2" spans="1:8" ht="23.25">
      <c r="A2" s="177" t="str">
        <f>Competition</f>
        <v>World Championship</v>
      </c>
      <c r="B2" s="178"/>
      <c r="C2" s="178"/>
      <c r="D2" s="178"/>
      <c r="E2" s="179"/>
      <c r="F2" s="179"/>
      <c r="G2" s="179"/>
      <c r="H2" s="180" t="str">
        <f>Dates</f>
        <v>4. - 8. August 2010</v>
      </c>
    </row>
    <row r="3" spans="1:8" ht="12" customHeight="1">
      <c r="A3" s="181"/>
      <c r="B3" s="178"/>
      <c r="C3" s="178"/>
      <c r="D3" s="178"/>
      <c r="E3" s="179"/>
      <c r="F3" s="179"/>
      <c r="G3" s="179"/>
      <c r="H3" s="182"/>
    </row>
    <row r="4" spans="1:8" ht="12" customHeight="1" thickBot="1">
      <c r="A4" s="181"/>
      <c r="B4" s="178"/>
      <c r="C4" s="178"/>
      <c r="D4" s="192"/>
      <c r="E4" s="183"/>
      <c r="F4" s="179"/>
      <c r="G4" s="179"/>
      <c r="H4" s="182"/>
    </row>
    <row r="5" spans="1:8" ht="12" customHeight="1">
      <c r="A5" s="173"/>
      <c r="B5" s="174"/>
      <c r="C5" s="174"/>
      <c r="D5" s="178"/>
      <c r="E5" s="184"/>
      <c r="F5" s="175"/>
      <c r="G5" s="175"/>
      <c r="H5" s="176"/>
    </row>
    <row r="6" spans="1:8" ht="15">
      <c r="A6" s="181"/>
      <c r="B6" s="178"/>
      <c r="C6" s="178"/>
      <c r="D6" s="178"/>
      <c r="E6" s="185" t="s">
        <v>187</v>
      </c>
      <c r="F6" s="186" t="s">
        <v>367</v>
      </c>
      <c r="G6" s="179"/>
      <c r="H6" s="182"/>
    </row>
    <row r="7" spans="1:8" ht="18">
      <c r="A7" s="187" t="str">
        <f>Category</f>
        <v>Senior Pairs</v>
      </c>
      <c r="B7" s="178"/>
      <c r="C7" s="178"/>
      <c r="D7" s="178"/>
      <c r="E7" s="185" t="s">
        <v>67</v>
      </c>
      <c r="F7" s="188" t="str">
        <f>VLOOKUP($F$6,Competitor_Info,2,FALSE)</f>
        <v>Ireland</v>
      </c>
      <c r="G7" s="188"/>
      <c r="H7" s="182"/>
    </row>
    <row r="8" spans="1:8" ht="18">
      <c r="A8" s="187" t="s">
        <v>188</v>
      </c>
      <c r="B8" s="189">
        <v>2.19</v>
      </c>
      <c r="C8" s="178"/>
      <c r="D8" s="178"/>
      <c r="E8" s="185"/>
      <c r="F8" s="190" t="str">
        <f>VLOOKUP($F$6,Competitor_Info,3,FALSE)</f>
        <v>Ireland</v>
      </c>
      <c r="G8" s="190"/>
      <c r="H8" s="182"/>
    </row>
    <row r="9" spans="1:8" ht="12" customHeight="1" thickBot="1">
      <c r="A9" s="191"/>
      <c r="B9" s="192"/>
      <c r="C9" s="192"/>
      <c r="D9" s="192"/>
      <c r="E9" s="183"/>
      <c r="F9" s="183"/>
      <c r="G9" s="183"/>
      <c r="H9" s="193"/>
    </row>
    <row r="10" spans="1:8" ht="7.5" customHeight="1">
      <c r="A10" s="115"/>
      <c r="B10" s="74"/>
      <c r="C10" s="74"/>
      <c r="D10" s="74"/>
      <c r="E10" s="116"/>
      <c r="F10" s="116"/>
      <c r="G10" s="116"/>
      <c r="H10" s="117"/>
    </row>
    <row r="11" spans="1:8" ht="23.25">
      <c r="A11" s="118" t="s">
        <v>376</v>
      </c>
      <c r="B11" s="119"/>
      <c r="C11" s="119"/>
      <c r="D11" s="119"/>
      <c r="E11" s="119"/>
      <c r="F11" s="120"/>
      <c r="G11" s="120"/>
      <c r="H11" s="121"/>
    </row>
    <row r="12" spans="1:8" ht="7.5" customHeight="1">
      <c r="A12" s="115"/>
      <c r="B12" s="74"/>
      <c r="C12" s="74"/>
      <c r="D12" s="74"/>
      <c r="E12" s="116"/>
      <c r="F12" s="116"/>
      <c r="G12" s="116"/>
      <c r="H12" s="117"/>
    </row>
    <row r="13" spans="1:8" s="124" customFormat="1" ht="15">
      <c r="A13" s="122"/>
      <c r="B13" s="123"/>
      <c r="C13" s="123"/>
      <c r="D13" s="123"/>
      <c r="E13" s="379"/>
      <c r="F13" s="379"/>
      <c r="G13" s="379"/>
      <c r="H13" s="384" t="s">
        <v>114</v>
      </c>
    </row>
    <row r="14" spans="1:8" ht="15">
      <c r="A14" s="125"/>
      <c r="B14" s="126"/>
      <c r="C14" s="80"/>
      <c r="D14" s="80"/>
      <c r="E14" s="380"/>
      <c r="F14" s="380"/>
      <c r="G14" s="380"/>
      <c r="H14" s="382"/>
    </row>
    <row r="15" spans="1:8" ht="15">
      <c r="A15" s="125" t="str">
        <f>IF(Judge1="","",('Competition Info.'!B12))</f>
        <v>Judge 1:</v>
      </c>
      <c r="B15" s="80" t="str">
        <f>IF(Judge1="","",(Judge1))</f>
        <v>Isabella Beltramo</v>
      </c>
      <c r="C15" s="80"/>
      <c r="D15" s="80"/>
      <c r="E15" s="381"/>
      <c r="F15" s="381"/>
      <c r="G15" s="381"/>
      <c r="H15" s="466">
        <v>34</v>
      </c>
    </row>
    <row r="16" spans="1:8" ht="15">
      <c r="A16" s="125" t="str">
        <f>IF(Judge2="","",('Competition Info.'!B13))</f>
        <v>Judge 2:</v>
      </c>
      <c r="B16" s="80" t="str">
        <f>IF(Judge2="","",(Judge2))</f>
        <v>Zoey Flesher</v>
      </c>
      <c r="C16" s="80"/>
      <c r="D16" s="80"/>
      <c r="E16" s="381"/>
      <c r="F16" s="381"/>
      <c r="G16" s="381"/>
      <c r="H16" s="466">
        <v>32</v>
      </c>
    </row>
    <row r="17" spans="1:8" ht="15">
      <c r="A17" s="125" t="str">
        <f>IF(Judge3="","",('Competition Info.'!B14))</f>
        <v>Judge 3:</v>
      </c>
      <c r="B17" s="80" t="str">
        <f>IF(Judge3="","",(Judge3))</f>
        <v>Janne Tou</v>
      </c>
      <c r="C17" s="80"/>
      <c r="D17" s="80"/>
      <c r="E17" s="381"/>
      <c r="F17" s="381"/>
      <c r="G17" s="381"/>
      <c r="H17" s="466">
        <v>30</v>
      </c>
    </row>
    <row r="18" spans="1:8" ht="15">
      <c r="A18" s="125" t="str">
        <f>IF(Judge4="","",('Competition Info.'!B15))</f>
        <v>Judge 4:</v>
      </c>
      <c r="B18" s="80" t="str">
        <f>IF(Judge4="","",(Judge4))</f>
        <v>Ron Kopas</v>
      </c>
      <c r="C18" s="80"/>
      <c r="D18" s="80"/>
      <c r="E18" s="381"/>
      <c r="F18" s="381"/>
      <c r="G18" s="381"/>
      <c r="H18" s="466">
        <v>32</v>
      </c>
    </row>
    <row r="19" spans="1:8" ht="15">
      <c r="A19" s="125" t="str">
        <f>IF(Judge5="","",('Competition Info.'!B16))</f>
        <v>Judge 5:</v>
      </c>
      <c r="B19" s="80" t="str">
        <f>IF(Judge5="","",(Judge5))</f>
        <v>Sheri Carter</v>
      </c>
      <c r="C19" s="80"/>
      <c r="D19" s="80"/>
      <c r="E19" s="381"/>
      <c r="F19" s="381"/>
      <c r="G19" s="381"/>
      <c r="H19" s="466">
        <v>40</v>
      </c>
    </row>
    <row r="20" spans="1:8" ht="15">
      <c r="A20" s="125" t="str">
        <f>IF(Judge6="","",('Competition Info.'!B17))</f>
        <v>Judge 6:</v>
      </c>
      <c r="B20" s="80" t="str">
        <f>IF(Judge6="","",(Judge6))</f>
        <v>Yasuyo Yumiya</v>
      </c>
      <c r="C20" s="80"/>
      <c r="D20" s="80"/>
      <c r="E20" s="381"/>
      <c r="F20" s="381"/>
      <c r="G20" s="381"/>
      <c r="H20" s="466">
        <v>35</v>
      </c>
    </row>
    <row r="21" spans="1:8" ht="15">
      <c r="A21" s="125" t="str">
        <f>IF(Judge7="","",('Competition Info.'!B18))</f>
        <v>Judge 7:</v>
      </c>
      <c r="B21" s="80" t="str">
        <f>IF(Judge7="","",(Judge7))</f>
        <v>Evy Santermans</v>
      </c>
      <c r="C21" s="80"/>
      <c r="D21" s="80"/>
      <c r="E21" s="381"/>
      <c r="F21" s="381"/>
      <c r="G21" s="381"/>
      <c r="H21" s="466">
        <v>32</v>
      </c>
    </row>
    <row r="22" spans="1:8" ht="15">
      <c r="A22" s="125" t="str">
        <f>IF(Judge8="","",('Competition Info.'!B19))</f>
        <v>Judge 8:</v>
      </c>
      <c r="B22" s="80" t="str">
        <f>IF(Judge8="","",(Judge8))</f>
        <v>Àngel Escuin</v>
      </c>
      <c r="C22" s="80"/>
      <c r="D22" s="80"/>
      <c r="E22" s="381"/>
      <c r="F22" s="381"/>
      <c r="G22" s="381"/>
      <c r="H22" s="466">
        <v>35</v>
      </c>
    </row>
    <row r="23" spans="1:8" ht="15">
      <c r="A23" s="125" t="str">
        <f>IF(Judge9="","",('Competition Info.'!B20))</f>
        <v>Judge 9:</v>
      </c>
      <c r="B23" s="80" t="str">
        <f>IF(Judge9="","",(Judge9))</f>
        <v>Rebeca Lelaizant</v>
      </c>
      <c r="C23" s="80"/>
      <c r="D23" s="80"/>
      <c r="E23" s="381"/>
      <c r="F23" s="381"/>
      <c r="G23" s="381"/>
      <c r="H23" s="466">
        <v>32</v>
      </c>
    </row>
    <row r="24" spans="1:8" ht="15">
      <c r="A24" s="125">
        <f>IF(Judge10="","",('Competition Info.'!B21))</f>
      </c>
      <c r="B24" s="80">
        <f>IF(Judge10="","",(Judge10))</f>
      </c>
      <c r="C24" s="80"/>
      <c r="D24" s="80"/>
      <c r="E24" s="381"/>
      <c r="F24" s="381"/>
      <c r="G24" s="381"/>
      <c r="H24" s="383"/>
    </row>
    <row r="25" spans="1:9" ht="15">
      <c r="A25" s="125">
        <f>IF(Judge11="","",('Competition Info.'!B22))</f>
      </c>
      <c r="B25" s="80">
        <f>IF(Judge11="","",(Judge11))</f>
      </c>
      <c r="C25" s="80"/>
      <c r="D25" s="80"/>
      <c r="E25" s="381"/>
      <c r="F25" s="381"/>
      <c r="G25" s="381"/>
      <c r="H25" s="383"/>
      <c r="I25" s="127"/>
    </row>
    <row r="26" spans="1:8" ht="15">
      <c r="A26" s="125">
        <f>IF(Judge12="","",('Competition Info.'!B23))</f>
      </c>
      <c r="B26" s="80">
        <f>IF(Judge12="","",(Judge12))</f>
      </c>
      <c r="C26" s="80"/>
      <c r="D26" s="80"/>
      <c r="E26" s="381"/>
      <c r="F26" s="381"/>
      <c r="G26" s="381"/>
      <c r="H26" s="383"/>
    </row>
    <row r="27" spans="1:8" ht="15">
      <c r="A27" s="125">
        <f>IF(Judge13="","",('Competition Info.'!B24))</f>
      </c>
      <c r="B27" s="80">
        <f>IF(Judge13="","",(Judge13))</f>
      </c>
      <c r="C27" s="80"/>
      <c r="D27" s="80"/>
      <c r="E27" s="381"/>
      <c r="F27" s="381"/>
      <c r="G27" s="381"/>
      <c r="H27" s="383"/>
    </row>
    <row r="28" spans="1:8" ht="15">
      <c r="A28" s="125">
        <f>IF(Judge14="","",('Competition Info.'!B25))</f>
      </c>
      <c r="B28" s="80">
        <f>IF(Judge14="","",(Judge14))</f>
      </c>
      <c r="C28" s="80"/>
      <c r="D28" s="80"/>
      <c r="E28" s="381"/>
      <c r="F28" s="381"/>
      <c r="G28" s="381"/>
      <c r="H28" s="383"/>
    </row>
    <row r="29" spans="1:8" ht="15">
      <c r="A29" s="125">
        <f>IF(Judge15="","",('Competition Info.'!B26))</f>
      </c>
      <c r="B29" s="80">
        <f>IF(Judge15="","",(Judge15))</f>
      </c>
      <c r="C29" s="80"/>
      <c r="D29" s="80"/>
      <c r="E29" s="381"/>
      <c r="F29" s="381"/>
      <c r="G29" s="381"/>
      <c r="H29" s="383"/>
    </row>
    <row r="30" spans="1:8" ht="12" customHeight="1">
      <c r="A30" s="115"/>
      <c r="B30" s="74"/>
      <c r="C30" s="74"/>
      <c r="D30" s="74"/>
      <c r="E30" s="116"/>
      <c r="F30" s="116"/>
      <c r="G30" s="116"/>
      <c r="H30" s="117"/>
    </row>
    <row r="31" spans="1:8" ht="15">
      <c r="A31" s="115"/>
      <c r="B31" s="128" t="s">
        <v>190</v>
      </c>
      <c r="C31" s="74"/>
      <c r="D31" s="74"/>
      <c r="E31" s="116">
        <f>SUM(H15:H29)</f>
        <v>302</v>
      </c>
      <c r="F31" s="116"/>
      <c r="G31" s="116"/>
      <c r="H31" s="129"/>
    </row>
    <row r="32" spans="1:14" ht="15">
      <c r="A32" s="115"/>
      <c r="B32" s="128" t="s">
        <v>191</v>
      </c>
      <c r="C32" s="74"/>
      <c r="D32" s="74"/>
      <c r="E32" s="116">
        <f>IF(COUNTA(H15:H29)&gt;4,MAX(H15:H29),0)</f>
        <v>40</v>
      </c>
      <c r="F32" s="116"/>
      <c r="G32" s="116"/>
      <c r="H32" s="129"/>
      <c r="I32" s="116"/>
      <c r="J32" s="116"/>
      <c r="K32" s="116"/>
      <c r="L32" s="116"/>
      <c r="M32" s="116"/>
      <c r="N32" s="74"/>
    </row>
    <row r="33" spans="1:14" ht="15">
      <c r="A33" s="115"/>
      <c r="B33" s="128" t="s">
        <v>192</v>
      </c>
      <c r="C33" s="74"/>
      <c r="D33" s="74"/>
      <c r="E33" s="116">
        <f>IF(COUNTA(H15:H29)&gt;4,MIN(H15:H29),0)</f>
        <v>30</v>
      </c>
      <c r="F33" s="116"/>
      <c r="G33" s="116"/>
      <c r="H33" s="129"/>
      <c r="I33" s="116"/>
      <c r="J33" s="116"/>
      <c r="K33" s="116"/>
      <c r="L33" s="116"/>
      <c r="M33" s="116"/>
      <c r="N33" s="74"/>
    </row>
    <row r="34" spans="1:14" ht="15">
      <c r="A34" s="115"/>
      <c r="B34" s="128" t="s">
        <v>193</v>
      </c>
      <c r="C34" s="74"/>
      <c r="D34" s="74"/>
      <c r="E34" s="116">
        <f>SUM(E31-E32-E33)</f>
        <v>232</v>
      </c>
      <c r="F34" s="116"/>
      <c r="G34" s="116"/>
      <c r="H34" s="129"/>
      <c r="I34" s="116"/>
      <c r="J34" s="116"/>
      <c r="K34" s="116"/>
      <c r="L34" s="116"/>
      <c r="M34" s="116"/>
      <c r="N34" s="74"/>
    </row>
    <row r="35" spans="1:8" ht="12" customHeight="1">
      <c r="A35" s="130"/>
      <c r="B35" s="77"/>
      <c r="C35" s="77"/>
      <c r="D35" s="77"/>
      <c r="E35" s="131"/>
      <c r="F35" s="131"/>
      <c r="G35" s="131"/>
      <c r="H35" s="132"/>
    </row>
    <row r="36" spans="1:8" ht="7.5" customHeight="1">
      <c r="A36" s="115"/>
      <c r="B36" s="74"/>
      <c r="C36" s="74"/>
      <c r="D36" s="74"/>
      <c r="E36" s="116"/>
      <c r="F36" s="116"/>
      <c r="G36" s="116"/>
      <c r="H36" s="117"/>
    </row>
    <row r="37" spans="1:8" ht="15">
      <c r="A37" s="115"/>
      <c r="B37" s="128" t="s">
        <v>194</v>
      </c>
      <c r="C37" s="74"/>
      <c r="D37" s="74"/>
      <c r="E37" s="116">
        <f>SUM(E34:F34)</f>
        <v>232</v>
      </c>
      <c r="F37" s="116"/>
      <c r="G37" s="116"/>
      <c r="H37" s="117"/>
    </row>
    <row r="38" spans="1:8" ht="15">
      <c r="A38" s="115"/>
      <c r="B38" s="128" t="s">
        <v>195</v>
      </c>
      <c r="C38" s="74"/>
      <c r="D38" s="74"/>
      <c r="E38" s="133">
        <f>IF(COUNTA(H15:H29)&gt;4,ROUND(E37/(COUNTA(H15:H29)-2),4),ROUND(E37/(COUNTA(H15:H29)),4))</f>
        <v>33.1429</v>
      </c>
      <c r="F38" s="116"/>
      <c r="G38" s="116"/>
      <c r="H38" s="117"/>
    </row>
    <row r="39" spans="1:8" ht="7.5" customHeight="1" thickBot="1">
      <c r="A39" s="115"/>
      <c r="B39" s="74"/>
      <c r="C39" s="74"/>
      <c r="D39" s="74"/>
      <c r="E39" s="116"/>
      <c r="F39" s="116"/>
      <c r="G39" s="116"/>
      <c r="H39" s="117"/>
    </row>
    <row r="40" spans="1:8" ht="5.25" customHeight="1">
      <c r="A40" s="173"/>
      <c r="B40" s="174"/>
      <c r="C40" s="174"/>
      <c r="D40" s="174"/>
      <c r="E40" s="175"/>
      <c r="F40" s="175"/>
      <c r="G40" s="175"/>
      <c r="H40" s="176"/>
    </row>
    <row r="41" spans="1:8" ht="15" customHeight="1" thickBot="1">
      <c r="A41" s="191"/>
      <c r="B41" s="378" t="s">
        <v>198</v>
      </c>
      <c r="C41" s="192"/>
      <c r="D41" s="192"/>
      <c r="E41" s="441">
        <f>E38</f>
        <v>33.1429</v>
      </c>
      <c r="F41" s="183"/>
      <c r="G41" s="183"/>
      <c r="H41" s="193"/>
    </row>
    <row r="42" spans="1:8" ht="9.75" customHeight="1">
      <c r="A42" s="181"/>
      <c r="B42" s="178"/>
      <c r="C42" s="178"/>
      <c r="D42" s="178"/>
      <c r="E42" s="179"/>
      <c r="F42" s="179"/>
      <c r="G42" s="179"/>
      <c r="H42" s="182"/>
    </row>
    <row r="43" spans="1:8" ht="15" customHeight="1">
      <c r="A43" s="194"/>
      <c r="B43" s="195" t="s">
        <v>196</v>
      </c>
      <c r="C43" s="178"/>
      <c r="D43" s="178"/>
      <c r="E43" s="196">
        <f>IF(B8=0,0,IF(Category="Team",IF(B8&gt;3.4,5,IF(B8&lt;2.5,5,0)),IF(Category="Junior Pairs",IF(B8&gt;2.1,5,IF(B8&lt;1.2,5,0)),IF(Category="Senior Pairs",IF(B8&gt;2.4,5,IF(B8&lt;1.5,5,0))))))</f>
        <v>0</v>
      </c>
      <c r="F43" s="178"/>
      <c r="G43" s="178"/>
      <c r="H43" s="182"/>
    </row>
    <row r="44" spans="1:8" ht="15" customHeight="1" thickBot="1">
      <c r="A44" s="181"/>
      <c r="B44" s="195" t="s">
        <v>197</v>
      </c>
      <c r="C44" s="197"/>
      <c r="D44" s="197"/>
      <c r="E44" s="189">
        <v>0</v>
      </c>
      <c r="F44" s="198">
        <f>SUM(E43:E44)</f>
        <v>0</v>
      </c>
      <c r="G44" s="179"/>
      <c r="H44" s="182"/>
    </row>
    <row r="45" spans="1:8" ht="15">
      <c r="A45" s="173"/>
      <c r="B45" s="174"/>
      <c r="C45" s="199"/>
      <c r="D45" s="199"/>
      <c r="E45" s="175"/>
      <c r="F45" s="175"/>
      <c r="G45" s="175"/>
      <c r="H45" s="176"/>
    </row>
    <row r="46" spans="1:8" ht="15">
      <c r="A46" s="194"/>
      <c r="B46" s="195" t="s">
        <v>303</v>
      </c>
      <c r="C46" s="197"/>
      <c r="D46" s="197"/>
      <c r="E46" s="440">
        <f>ROUND(SUM(E41-E43-E44),4)</f>
        <v>33.1429</v>
      </c>
      <c r="F46" s="179"/>
      <c r="G46" s="179"/>
      <c r="H46" s="182"/>
    </row>
    <row r="47" spans="1:8" ht="15.75" thickBot="1">
      <c r="A47" s="191"/>
      <c r="B47" s="192"/>
      <c r="C47" s="192"/>
      <c r="D47" s="192"/>
      <c r="E47" s="183"/>
      <c r="F47" s="183"/>
      <c r="G47" s="183"/>
      <c r="H47" s="193"/>
    </row>
  </sheetData>
  <sheetProtection sheet="1" objects="1" scenarios="1"/>
  <conditionalFormatting sqref="B8">
    <cfRule type="expression" priority="2" dxfId="0" stopIfTrue="1">
      <formula>OR(B8=0,B8="")</formula>
    </cfRule>
  </conditionalFormatting>
  <conditionalFormatting sqref="E43:E44">
    <cfRule type="cellIs" priority="1" dxfId="0" operator="greaterThan" stopIfTrue="1">
      <formula>0</formula>
    </cfRule>
  </conditionalFormatting>
  <printOptions/>
  <pageMargins left="0.5" right="0.5" top="0.75" bottom="0.75" header="0.25" footer="0.25"/>
  <pageSetup fitToHeight="1" fitToWidth="1" orientation="portrait" r:id="rId1"/>
</worksheet>
</file>

<file path=xl/worksheets/sheet19.xml><?xml version="1.0" encoding="utf-8"?>
<worksheet xmlns="http://schemas.openxmlformats.org/spreadsheetml/2006/main" xmlns:r="http://schemas.openxmlformats.org/officeDocument/2006/relationships">
  <sheetPr codeName="Sheet24">
    <pageSetUpPr fitToPage="1"/>
  </sheetPr>
  <dimension ref="A1:N47"/>
  <sheetViews>
    <sheetView showGridLines="0" zoomScale="75" zoomScaleNormal="75" zoomScalePageLayoutView="0" workbookViewId="0" topLeftCell="A1">
      <selection activeCell="H24" sqref="H24"/>
    </sheetView>
  </sheetViews>
  <sheetFormatPr defaultColWidth="12.57421875" defaultRowHeight="12.75"/>
  <cols>
    <col min="1" max="1" width="16.57421875" style="20" customWidth="1"/>
    <col min="2" max="2" width="12.00390625" style="20" customWidth="1"/>
    <col min="3" max="3" width="2.28125" style="20" customWidth="1"/>
    <col min="4" max="4" width="0.71875" style="20" customWidth="1"/>
    <col min="5" max="5" width="13.140625" style="20" customWidth="1"/>
    <col min="6" max="7" width="0.5625" style="20" customWidth="1"/>
    <col min="8" max="8" width="49.7109375" style="20" customWidth="1"/>
    <col min="9" max="16384" width="12.57421875" style="20" customWidth="1"/>
  </cols>
  <sheetData>
    <row r="1" spans="1:8" ht="15">
      <c r="A1" s="173"/>
      <c r="B1" s="174"/>
      <c r="C1" s="174"/>
      <c r="D1" s="174"/>
      <c r="E1" s="175"/>
      <c r="F1" s="175"/>
      <c r="G1" s="175"/>
      <c r="H1" s="176"/>
    </row>
    <row r="2" spans="1:8" ht="23.25">
      <c r="A2" s="177" t="str">
        <f>Competition</f>
        <v>World Championship</v>
      </c>
      <c r="B2" s="178"/>
      <c r="C2" s="178"/>
      <c r="D2" s="178"/>
      <c r="E2" s="179"/>
      <c r="F2" s="179"/>
      <c r="G2" s="179"/>
      <c r="H2" s="180" t="str">
        <f>Dates</f>
        <v>4. - 8. August 2010</v>
      </c>
    </row>
    <row r="3" spans="1:8" ht="12" customHeight="1">
      <c r="A3" s="181"/>
      <c r="B3" s="178"/>
      <c r="C3" s="178"/>
      <c r="D3" s="178"/>
      <c r="E3" s="179"/>
      <c r="F3" s="179"/>
      <c r="G3" s="179"/>
      <c r="H3" s="182"/>
    </row>
    <row r="4" spans="1:8" ht="12" customHeight="1" thickBot="1">
      <c r="A4" s="181"/>
      <c r="B4" s="178"/>
      <c r="C4" s="178"/>
      <c r="D4" s="192"/>
      <c r="E4" s="183"/>
      <c r="F4" s="179"/>
      <c r="G4" s="179"/>
      <c r="H4" s="182"/>
    </row>
    <row r="5" spans="1:8" ht="12" customHeight="1">
      <c r="A5" s="173"/>
      <c r="B5" s="174"/>
      <c r="C5" s="174"/>
      <c r="D5" s="178"/>
      <c r="E5" s="184"/>
      <c r="F5" s="175"/>
      <c r="G5" s="175"/>
      <c r="H5" s="176"/>
    </row>
    <row r="6" spans="1:8" ht="15">
      <c r="A6" s="181"/>
      <c r="B6" s="178"/>
      <c r="C6" s="178"/>
      <c r="D6" s="178"/>
      <c r="E6" s="185" t="s">
        <v>187</v>
      </c>
      <c r="F6" s="186" t="s">
        <v>368</v>
      </c>
      <c r="G6" s="179"/>
      <c r="H6" s="182"/>
    </row>
    <row r="7" spans="1:8" ht="18">
      <c r="A7" s="187" t="str">
        <f>Category</f>
        <v>Senior Pairs</v>
      </c>
      <c r="B7" s="178"/>
      <c r="C7" s="178"/>
      <c r="D7" s="178"/>
      <c r="E7" s="185" t="s">
        <v>67</v>
      </c>
      <c r="F7" s="188" t="str">
        <f>VLOOKUP($F$6,Competitor_Info,2,FALSE)</f>
        <v>Australia</v>
      </c>
      <c r="G7" s="188"/>
      <c r="H7" s="182"/>
    </row>
    <row r="8" spans="1:8" ht="18">
      <c r="A8" s="187" t="s">
        <v>188</v>
      </c>
      <c r="B8" s="189">
        <v>2.23</v>
      </c>
      <c r="C8" s="178"/>
      <c r="D8" s="178"/>
      <c r="E8" s="185"/>
      <c r="F8" s="190" t="str">
        <f>VLOOKUP($F$6,Competitor_Info,3,FALSE)</f>
        <v>Australia</v>
      </c>
      <c r="G8" s="190"/>
      <c r="H8" s="182"/>
    </row>
    <row r="9" spans="1:8" ht="12" customHeight="1" thickBot="1">
      <c r="A9" s="191"/>
      <c r="B9" s="192"/>
      <c r="C9" s="192"/>
      <c r="D9" s="192"/>
      <c r="E9" s="183"/>
      <c r="F9" s="183"/>
      <c r="G9" s="183"/>
      <c r="H9" s="193"/>
    </row>
    <row r="10" spans="1:8" ht="7.5" customHeight="1">
      <c r="A10" s="115"/>
      <c r="B10" s="74"/>
      <c r="C10" s="74"/>
      <c r="D10" s="74"/>
      <c r="E10" s="116"/>
      <c r="F10" s="116"/>
      <c r="G10" s="116"/>
      <c r="H10" s="117"/>
    </row>
    <row r="11" spans="1:8" ht="23.25">
      <c r="A11" s="118" t="s">
        <v>376</v>
      </c>
      <c r="B11" s="119"/>
      <c r="C11" s="119"/>
      <c r="D11" s="119"/>
      <c r="E11" s="119"/>
      <c r="F11" s="120"/>
      <c r="G11" s="120"/>
      <c r="H11" s="121"/>
    </row>
    <row r="12" spans="1:8" ht="7.5" customHeight="1">
      <c r="A12" s="115"/>
      <c r="B12" s="74"/>
      <c r="C12" s="74"/>
      <c r="D12" s="74"/>
      <c r="E12" s="116"/>
      <c r="F12" s="116"/>
      <c r="G12" s="116"/>
      <c r="H12" s="117"/>
    </row>
    <row r="13" spans="1:8" s="124" customFormat="1" ht="15">
      <c r="A13" s="122"/>
      <c r="B13" s="123"/>
      <c r="C13" s="123"/>
      <c r="D13" s="123"/>
      <c r="E13" s="379"/>
      <c r="F13" s="379"/>
      <c r="G13" s="379"/>
      <c r="H13" s="384" t="s">
        <v>114</v>
      </c>
    </row>
    <row r="14" spans="1:8" ht="15">
      <c r="A14" s="125"/>
      <c r="B14" s="126"/>
      <c r="C14" s="80"/>
      <c r="D14" s="80"/>
      <c r="E14" s="380"/>
      <c r="F14" s="380"/>
      <c r="G14" s="380"/>
      <c r="H14" s="382"/>
    </row>
    <row r="15" spans="1:8" ht="15">
      <c r="A15" s="125" t="str">
        <f>IF(Judge1="","",('Competition Info.'!B12))</f>
        <v>Judge 1:</v>
      </c>
      <c r="B15" s="80" t="str">
        <f>IF(Judge1="","",(Judge1))</f>
        <v>Isabella Beltramo</v>
      </c>
      <c r="C15" s="80"/>
      <c r="D15" s="80"/>
      <c r="E15" s="381"/>
      <c r="F15" s="381"/>
      <c r="G15" s="381"/>
      <c r="H15" s="466">
        <v>35</v>
      </c>
    </row>
    <row r="16" spans="1:8" ht="15">
      <c r="A16" s="125" t="str">
        <f>IF(Judge2="","",('Competition Info.'!B13))</f>
        <v>Judge 2:</v>
      </c>
      <c r="B16" s="80" t="str">
        <f>IF(Judge2="","",(Judge2))</f>
        <v>Zoey Flesher</v>
      </c>
      <c r="C16" s="80"/>
      <c r="D16" s="80"/>
      <c r="E16" s="381"/>
      <c r="F16" s="381"/>
      <c r="G16" s="381"/>
      <c r="H16" s="466">
        <v>37</v>
      </c>
    </row>
    <row r="17" spans="1:8" ht="15">
      <c r="A17" s="125" t="str">
        <f>IF(Judge3="","",('Competition Info.'!B14))</f>
        <v>Judge 3:</v>
      </c>
      <c r="B17" s="80" t="str">
        <f>IF(Judge3="","",(Judge3))</f>
        <v>Janne Tou</v>
      </c>
      <c r="C17" s="80"/>
      <c r="D17" s="80"/>
      <c r="E17" s="381"/>
      <c r="F17" s="381"/>
      <c r="G17" s="381"/>
      <c r="H17" s="466">
        <v>27</v>
      </c>
    </row>
    <row r="18" spans="1:8" ht="15">
      <c r="A18" s="125" t="str">
        <f>IF(Judge4="","",('Competition Info.'!B15))</f>
        <v>Judge 4:</v>
      </c>
      <c r="B18" s="80" t="str">
        <f>IF(Judge4="","",(Judge4))</f>
        <v>Ron Kopas</v>
      </c>
      <c r="C18" s="80"/>
      <c r="D18" s="80"/>
      <c r="E18" s="381"/>
      <c r="F18" s="381"/>
      <c r="G18" s="381"/>
      <c r="H18" s="466">
        <v>31</v>
      </c>
    </row>
    <row r="19" spans="1:8" ht="15">
      <c r="A19" s="125" t="str">
        <f>IF(Judge5="","",('Competition Info.'!B16))</f>
        <v>Judge 5:</v>
      </c>
      <c r="B19" s="80" t="str">
        <f>IF(Judge5="","",(Judge5))</f>
        <v>Sheri Carter</v>
      </c>
      <c r="C19" s="80"/>
      <c r="D19" s="80"/>
      <c r="E19" s="381"/>
      <c r="F19" s="381"/>
      <c r="G19" s="381"/>
      <c r="H19" s="466">
        <v>40</v>
      </c>
    </row>
    <row r="20" spans="1:8" ht="15">
      <c r="A20" s="125" t="str">
        <f>IF(Judge6="","",('Competition Info.'!B17))</f>
        <v>Judge 6:</v>
      </c>
      <c r="B20" s="80" t="str">
        <f>IF(Judge6="","",(Judge6))</f>
        <v>Yasuyo Yumiya</v>
      </c>
      <c r="C20" s="80"/>
      <c r="D20" s="80"/>
      <c r="E20" s="381"/>
      <c r="F20" s="381"/>
      <c r="G20" s="381"/>
      <c r="H20" s="466">
        <v>37</v>
      </c>
    </row>
    <row r="21" spans="1:8" ht="15">
      <c r="A21" s="125" t="str">
        <f>IF(Judge7="","",('Competition Info.'!B18))</f>
        <v>Judge 7:</v>
      </c>
      <c r="B21" s="80" t="str">
        <f>IF(Judge7="","",(Judge7))</f>
        <v>Evy Santermans</v>
      </c>
      <c r="C21" s="80"/>
      <c r="D21" s="80"/>
      <c r="E21" s="381"/>
      <c r="F21" s="381"/>
      <c r="G21" s="381"/>
      <c r="H21" s="466">
        <v>39</v>
      </c>
    </row>
    <row r="22" spans="1:8" ht="15">
      <c r="A22" s="125" t="str">
        <f>IF(Judge8="","",('Competition Info.'!B19))</f>
        <v>Judge 8:</v>
      </c>
      <c r="B22" s="80" t="str">
        <f>IF(Judge8="","",(Judge8))</f>
        <v>Àngel Escuin</v>
      </c>
      <c r="C22" s="80"/>
      <c r="D22" s="80"/>
      <c r="E22" s="381"/>
      <c r="F22" s="381"/>
      <c r="G22" s="381"/>
      <c r="H22" s="466">
        <v>33</v>
      </c>
    </row>
    <row r="23" spans="1:8" ht="15">
      <c r="A23" s="125" t="str">
        <f>IF(Judge9="","",('Competition Info.'!B20))</f>
        <v>Judge 9:</v>
      </c>
      <c r="B23" s="80" t="str">
        <f>IF(Judge9="","",(Judge9))</f>
        <v>Rebeca Lelaizant</v>
      </c>
      <c r="C23" s="80"/>
      <c r="D23" s="80"/>
      <c r="E23" s="381"/>
      <c r="F23" s="381"/>
      <c r="G23" s="381"/>
      <c r="H23" s="466">
        <v>28</v>
      </c>
    </row>
    <row r="24" spans="1:8" ht="15">
      <c r="A24" s="125">
        <f>IF(Judge10="","",('Competition Info.'!B21))</f>
      </c>
      <c r="B24" s="80">
        <f>IF(Judge10="","",(Judge10))</f>
      </c>
      <c r="C24" s="80"/>
      <c r="D24" s="80"/>
      <c r="E24" s="381"/>
      <c r="F24" s="381"/>
      <c r="G24" s="381"/>
      <c r="H24" s="383"/>
    </row>
    <row r="25" spans="1:9" ht="15">
      <c r="A25" s="125">
        <f>IF(Judge11="","",('Competition Info.'!B22))</f>
      </c>
      <c r="B25" s="80">
        <f>IF(Judge11="","",(Judge11))</f>
      </c>
      <c r="C25" s="80"/>
      <c r="D25" s="80"/>
      <c r="E25" s="381"/>
      <c r="F25" s="381"/>
      <c r="G25" s="381"/>
      <c r="H25" s="383"/>
      <c r="I25" s="127"/>
    </row>
    <row r="26" spans="1:8" ht="15">
      <c r="A26" s="125">
        <f>IF(Judge12="","",('Competition Info.'!B23))</f>
      </c>
      <c r="B26" s="80">
        <f>IF(Judge12="","",(Judge12))</f>
      </c>
      <c r="C26" s="80"/>
      <c r="D26" s="80"/>
      <c r="E26" s="381"/>
      <c r="F26" s="381"/>
      <c r="G26" s="381"/>
      <c r="H26" s="383"/>
    </row>
    <row r="27" spans="1:8" ht="15">
      <c r="A27" s="125">
        <f>IF(Judge13="","",('Competition Info.'!B24))</f>
      </c>
      <c r="B27" s="80">
        <f>IF(Judge13="","",(Judge13))</f>
      </c>
      <c r="C27" s="80"/>
      <c r="D27" s="80"/>
      <c r="E27" s="381"/>
      <c r="F27" s="381"/>
      <c r="G27" s="381"/>
      <c r="H27" s="383"/>
    </row>
    <row r="28" spans="1:8" ht="15">
      <c r="A28" s="125">
        <f>IF(Judge14="","",('Competition Info.'!B25))</f>
      </c>
      <c r="B28" s="80">
        <f>IF(Judge14="","",(Judge14))</f>
      </c>
      <c r="C28" s="80"/>
      <c r="D28" s="80"/>
      <c r="E28" s="381"/>
      <c r="F28" s="381"/>
      <c r="G28" s="381"/>
      <c r="H28" s="383"/>
    </row>
    <row r="29" spans="1:8" ht="15">
      <c r="A29" s="125">
        <f>IF(Judge15="","",('Competition Info.'!B26))</f>
      </c>
      <c r="B29" s="80">
        <f>IF(Judge15="","",(Judge15))</f>
      </c>
      <c r="C29" s="80"/>
      <c r="D29" s="80"/>
      <c r="E29" s="381"/>
      <c r="F29" s="381"/>
      <c r="G29" s="381"/>
      <c r="H29" s="383"/>
    </row>
    <row r="30" spans="1:8" ht="12" customHeight="1">
      <c r="A30" s="115"/>
      <c r="B30" s="74"/>
      <c r="C30" s="74"/>
      <c r="D30" s="74"/>
      <c r="E30" s="116"/>
      <c r="F30" s="116"/>
      <c r="G30" s="116"/>
      <c r="H30" s="117"/>
    </row>
    <row r="31" spans="1:8" ht="15">
      <c r="A31" s="115"/>
      <c r="B31" s="128" t="s">
        <v>190</v>
      </c>
      <c r="C31" s="74"/>
      <c r="D31" s="74"/>
      <c r="E31" s="116">
        <f>SUM(H15:H29)</f>
        <v>307</v>
      </c>
      <c r="F31" s="116"/>
      <c r="G31" s="116"/>
      <c r="H31" s="129"/>
    </row>
    <row r="32" spans="1:14" ht="15">
      <c r="A32" s="115"/>
      <c r="B32" s="128" t="s">
        <v>191</v>
      </c>
      <c r="C32" s="74"/>
      <c r="D32" s="74"/>
      <c r="E32" s="116">
        <f>IF(COUNTA(H15:H29)&gt;4,MAX(H15:H29),0)</f>
        <v>40</v>
      </c>
      <c r="F32" s="116"/>
      <c r="G32" s="116"/>
      <c r="H32" s="129"/>
      <c r="I32" s="116"/>
      <c r="J32" s="116"/>
      <c r="K32" s="116"/>
      <c r="L32" s="116"/>
      <c r="M32" s="116"/>
      <c r="N32" s="74"/>
    </row>
    <row r="33" spans="1:14" ht="15">
      <c r="A33" s="115"/>
      <c r="B33" s="128" t="s">
        <v>192</v>
      </c>
      <c r="C33" s="74"/>
      <c r="D33" s="74"/>
      <c r="E33" s="116">
        <f>IF(COUNTA(H15:H29)&gt;4,MIN(H15:H29),0)</f>
        <v>27</v>
      </c>
      <c r="F33" s="116"/>
      <c r="G33" s="116"/>
      <c r="H33" s="129"/>
      <c r="I33" s="116"/>
      <c r="J33" s="116"/>
      <c r="K33" s="116"/>
      <c r="L33" s="116"/>
      <c r="M33" s="116"/>
      <c r="N33" s="74"/>
    </row>
    <row r="34" spans="1:14" ht="15">
      <c r="A34" s="115"/>
      <c r="B34" s="128" t="s">
        <v>193</v>
      </c>
      <c r="C34" s="74"/>
      <c r="D34" s="74"/>
      <c r="E34" s="116">
        <f>SUM(E31-E32-E33)</f>
        <v>240</v>
      </c>
      <c r="F34" s="116"/>
      <c r="G34" s="116"/>
      <c r="H34" s="129"/>
      <c r="I34" s="116"/>
      <c r="J34" s="116"/>
      <c r="K34" s="116"/>
      <c r="L34" s="116"/>
      <c r="M34" s="116"/>
      <c r="N34" s="74"/>
    </row>
    <row r="35" spans="1:8" ht="12" customHeight="1">
      <c r="A35" s="130"/>
      <c r="B35" s="77"/>
      <c r="C35" s="77"/>
      <c r="D35" s="77"/>
      <c r="E35" s="131"/>
      <c r="F35" s="131"/>
      <c r="G35" s="131"/>
      <c r="H35" s="132"/>
    </row>
    <row r="36" spans="1:8" ht="7.5" customHeight="1">
      <c r="A36" s="115"/>
      <c r="B36" s="74"/>
      <c r="C36" s="74"/>
      <c r="D36" s="74"/>
      <c r="E36" s="116"/>
      <c r="F36" s="116"/>
      <c r="G36" s="116"/>
      <c r="H36" s="117"/>
    </row>
    <row r="37" spans="1:8" ht="15">
      <c r="A37" s="115"/>
      <c r="B37" s="128" t="s">
        <v>194</v>
      </c>
      <c r="C37" s="74"/>
      <c r="D37" s="74"/>
      <c r="E37" s="116">
        <f>SUM(E34:F34)</f>
        <v>240</v>
      </c>
      <c r="F37" s="116"/>
      <c r="G37" s="116"/>
      <c r="H37" s="117"/>
    </row>
    <row r="38" spans="1:8" ht="15">
      <c r="A38" s="115"/>
      <c r="B38" s="128" t="s">
        <v>195</v>
      </c>
      <c r="C38" s="74"/>
      <c r="D38" s="74"/>
      <c r="E38" s="133">
        <f>IF(COUNTA(H15:H29)&gt;4,ROUND(E37/(COUNTA(H15:H29)-2),4),ROUND(E37/(COUNTA(H15:H29)),4))</f>
        <v>34.2857</v>
      </c>
      <c r="F38" s="116"/>
      <c r="G38" s="116"/>
      <c r="H38" s="117"/>
    </row>
    <row r="39" spans="1:8" ht="7.5" customHeight="1" thickBot="1">
      <c r="A39" s="115"/>
      <c r="B39" s="74"/>
      <c r="C39" s="74"/>
      <c r="D39" s="74"/>
      <c r="E39" s="116"/>
      <c r="F39" s="116"/>
      <c r="G39" s="116"/>
      <c r="H39" s="117"/>
    </row>
    <row r="40" spans="1:8" ht="5.25" customHeight="1">
      <c r="A40" s="173"/>
      <c r="B40" s="174"/>
      <c r="C40" s="174"/>
      <c r="D40" s="174"/>
      <c r="E40" s="175"/>
      <c r="F40" s="175"/>
      <c r="G40" s="175"/>
      <c r="H40" s="176"/>
    </row>
    <row r="41" spans="1:8" ht="15" customHeight="1" thickBot="1">
      <c r="A41" s="191"/>
      <c r="B41" s="378" t="s">
        <v>198</v>
      </c>
      <c r="C41" s="192"/>
      <c r="D41" s="192"/>
      <c r="E41" s="441">
        <f>E38</f>
        <v>34.2857</v>
      </c>
      <c r="F41" s="183"/>
      <c r="G41" s="183"/>
      <c r="H41" s="193"/>
    </row>
    <row r="42" spans="1:8" ht="9.75" customHeight="1">
      <c r="A42" s="181"/>
      <c r="B42" s="178"/>
      <c r="C42" s="178"/>
      <c r="D42" s="178"/>
      <c r="E42" s="179"/>
      <c r="F42" s="179"/>
      <c r="G42" s="179"/>
      <c r="H42" s="182"/>
    </row>
    <row r="43" spans="1:8" ht="15" customHeight="1">
      <c r="A43" s="194"/>
      <c r="B43" s="195" t="s">
        <v>196</v>
      </c>
      <c r="C43" s="178"/>
      <c r="D43" s="178"/>
      <c r="E43" s="196">
        <f>IF(B8=0,0,IF(Category="Team",IF(B8&gt;3.4,5,IF(B8&lt;2.5,5,0)),IF(Category="Junior Pairs",IF(B8&gt;2.1,5,IF(B8&lt;1.2,5,0)),IF(Category="Senior Pairs",IF(B8&gt;2.4,5,IF(B8&lt;1.5,5,0))))))</f>
        <v>0</v>
      </c>
      <c r="F43" s="178"/>
      <c r="G43" s="178"/>
      <c r="H43" s="182"/>
    </row>
    <row r="44" spans="1:8" ht="15" customHeight="1" thickBot="1">
      <c r="A44" s="181"/>
      <c r="B44" s="195" t="s">
        <v>197</v>
      </c>
      <c r="C44" s="197"/>
      <c r="D44" s="197"/>
      <c r="E44" s="189">
        <v>0</v>
      </c>
      <c r="F44" s="198">
        <f>SUM(E43:E44)</f>
        <v>0</v>
      </c>
      <c r="G44" s="179"/>
      <c r="H44" s="182"/>
    </row>
    <row r="45" spans="1:8" ht="15">
      <c r="A45" s="173"/>
      <c r="B45" s="174"/>
      <c r="C45" s="199"/>
      <c r="D45" s="199"/>
      <c r="E45" s="175"/>
      <c r="F45" s="175"/>
      <c r="G45" s="175"/>
      <c r="H45" s="176"/>
    </row>
    <row r="46" spans="1:8" ht="15">
      <c r="A46" s="194"/>
      <c r="B46" s="195" t="s">
        <v>303</v>
      </c>
      <c r="C46" s="197"/>
      <c r="D46" s="197"/>
      <c r="E46" s="440">
        <f>ROUND(SUM(E41-E43-E44),4)</f>
        <v>34.2857</v>
      </c>
      <c r="F46" s="179"/>
      <c r="G46" s="179"/>
      <c r="H46" s="182"/>
    </row>
    <row r="47" spans="1:8" ht="15.75" thickBot="1">
      <c r="A47" s="191"/>
      <c r="B47" s="192"/>
      <c r="C47" s="192"/>
      <c r="D47" s="192"/>
      <c r="E47" s="183"/>
      <c r="F47" s="183"/>
      <c r="G47" s="183"/>
      <c r="H47" s="193"/>
    </row>
  </sheetData>
  <sheetProtection sheet="1" objects="1" scenarios="1"/>
  <conditionalFormatting sqref="B8">
    <cfRule type="expression" priority="2" dxfId="0" stopIfTrue="1">
      <formula>OR(B8=0,B8="")</formula>
    </cfRule>
  </conditionalFormatting>
  <conditionalFormatting sqref="E43:E44">
    <cfRule type="cellIs" priority="1" dxfId="0" operator="greaterThan" stopIfTrue="1">
      <formula>0</formula>
    </cfRule>
  </conditionalFormatting>
  <printOptions/>
  <pageMargins left="0.5" right="0.5" top="0.75" bottom="0.75" header="0.25" footer="0.25"/>
  <pageSetup fitToHeight="1" fitToWidth="1" orientation="portrait" r:id="rId1"/>
</worksheet>
</file>

<file path=xl/worksheets/sheet2.xml><?xml version="1.0" encoding="utf-8"?>
<worksheet xmlns="http://schemas.openxmlformats.org/spreadsheetml/2006/main" xmlns:r="http://schemas.openxmlformats.org/officeDocument/2006/relationships">
  <sheetPr codeName="Sheet2">
    <tabColor indexed="48"/>
  </sheetPr>
  <dimension ref="A1:E430"/>
  <sheetViews>
    <sheetView showGridLines="0" zoomScale="75" zoomScaleNormal="75" zoomScalePageLayoutView="0" workbookViewId="0" topLeftCell="A1">
      <selection activeCell="A9" sqref="A9"/>
    </sheetView>
  </sheetViews>
  <sheetFormatPr defaultColWidth="12.421875" defaultRowHeight="12.75"/>
  <cols>
    <col min="1" max="1" width="18.28125" style="29" customWidth="1"/>
    <col min="2" max="2" width="10.28125" style="29" customWidth="1"/>
    <col min="3" max="3" width="52.00390625" style="10" customWidth="1"/>
    <col min="4" max="4" width="22.8515625" style="28" customWidth="1"/>
    <col min="5" max="16384" width="12.421875" style="10" customWidth="1"/>
  </cols>
  <sheetData>
    <row r="1" spans="1:3" ht="18">
      <c r="A1" s="25" t="str">
        <f>Competition</f>
        <v>World Championship</v>
      </c>
      <c r="B1" s="26"/>
      <c r="C1" s="27">
        <f>COUNTA(C9:C200)</f>
        <v>15</v>
      </c>
    </row>
    <row r="2" ht="18">
      <c r="A2" s="25" t="str">
        <f>Location</f>
        <v>Bergen, Norway</v>
      </c>
    </row>
    <row r="3" spans="1:3" ht="18">
      <c r="A3" s="25" t="str">
        <f>Dates</f>
        <v>4. - 8. August 2010</v>
      </c>
      <c r="C3" s="442">
        <f>UPPER(CONCATENATE(LEFT(D3,4)))</f>
      </c>
    </row>
    <row r="4" ht="18">
      <c r="A4" s="25" t="str">
        <f>Level</f>
        <v>World</v>
      </c>
    </row>
    <row r="5" spans="1:3" ht="18">
      <c r="A5" s="30" t="str">
        <f>Category</f>
        <v>Senior Pairs</v>
      </c>
      <c r="B5" s="31"/>
      <c r="C5" s="3"/>
    </row>
    <row r="6" spans="1:4" ht="23.25">
      <c r="A6" s="32" t="s">
        <v>23</v>
      </c>
      <c r="B6" s="33"/>
      <c r="C6" s="34"/>
      <c r="D6" s="34"/>
    </row>
    <row r="7" spans="2:4" ht="18">
      <c r="B7" s="26"/>
      <c r="C7" s="6"/>
      <c r="D7" s="35"/>
    </row>
    <row r="8" spans="1:4" ht="36">
      <c r="A8" s="36" t="s">
        <v>24</v>
      </c>
      <c r="B8" s="37" t="s">
        <v>25</v>
      </c>
      <c r="C8" s="37" t="s">
        <v>26</v>
      </c>
      <c r="D8" s="38" t="s">
        <v>27</v>
      </c>
    </row>
    <row r="9" spans="1:5" ht="19.5" customHeight="1">
      <c r="A9" s="463">
        <v>1</v>
      </c>
      <c r="B9" s="442" t="str">
        <f aca="true" t="shared" si="0" ref="B9:B23">UPPER(CONCATENATE(LEFT(C9,4)))</f>
        <v>SWED</v>
      </c>
      <c r="C9" s="464" t="s">
        <v>341</v>
      </c>
      <c r="D9" s="464" t="s">
        <v>341</v>
      </c>
      <c r="E9" s="462"/>
    </row>
    <row r="10" spans="1:5" ht="19.5" customHeight="1">
      <c r="A10" s="463">
        <v>2</v>
      </c>
      <c r="B10" s="442" t="str">
        <f t="shared" si="0"/>
        <v>SCOT</v>
      </c>
      <c r="C10" s="464" t="s">
        <v>340</v>
      </c>
      <c r="D10" s="464" t="s">
        <v>340</v>
      </c>
      <c r="E10" s="462"/>
    </row>
    <row r="11" spans="1:5" ht="19.5" customHeight="1">
      <c r="A11" s="463">
        <v>3</v>
      </c>
      <c r="B11" s="442" t="str">
        <f t="shared" si="0"/>
        <v>GERM</v>
      </c>
      <c r="C11" s="464" t="s">
        <v>351</v>
      </c>
      <c r="D11" s="464" t="s">
        <v>351</v>
      </c>
      <c r="E11" s="462"/>
    </row>
    <row r="12" spans="1:5" ht="19.5" customHeight="1">
      <c r="A12" s="463">
        <v>4</v>
      </c>
      <c r="B12" s="442" t="str">
        <f t="shared" si="0"/>
        <v>FRAN</v>
      </c>
      <c r="C12" s="464" t="s">
        <v>352</v>
      </c>
      <c r="D12" s="464" t="s">
        <v>352</v>
      </c>
      <c r="E12" s="462"/>
    </row>
    <row r="13" spans="1:5" ht="19.5" customHeight="1">
      <c r="A13" s="463">
        <v>5</v>
      </c>
      <c r="B13" s="442" t="str">
        <f t="shared" si="0"/>
        <v>USA</v>
      </c>
      <c r="C13" s="464" t="s">
        <v>339</v>
      </c>
      <c r="D13" s="464" t="s">
        <v>339</v>
      </c>
      <c r="E13" s="462"/>
    </row>
    <row r="14" spans="1:5" ht="19.5" customHeight="1">
      <c r="A14" s="463">
        <v>6</v>
      </c>
      <c r="B14" s="442" t="str">
        <f t="shared" si="0"/>
        <v>CANA</v>
      </c>
      <c r="C14" s="464" t="s">
        <v>348</v>
      </c>
      <c r="D14" s="464" t="s">
        <v>348</v>
      </c>
      <c r="E14" s="462"/>
    </row>
    <row r="15" spans="1:5" ht="19.5" customHeight="1">
      <c r="A15" s="463">
        <v>7</v>
      </c>
      <c r="B15" s="442" t="str">
        <f t="shared" si="0"/>
        <v>IREL</v>
      </c>
      <c r="C15" s="464" t="s">
        <v>349</v>
      </c>
      <c r="D15" s="464" t="s">
        <v>349</v>
      </c>
      <c r="E15" s="462"/>
    </row>
    <row r="16" spans="1:5" ht="19.5" customHeight="1">
      <c r="A16" s="463">
        <v>8</v>
      </c>
      <c r="B16" s="442" t="str">
        <f t="shared" si="0"/>
        <v>AUST</v>
      </c>
      <c r="C16" s="464" t="s">
        <v>347</v>
      </c>
      <c r="D16" s="464" t="s">
        <v>347</v>
      </c>
      <c r="E16" s="462"/>
    </row>
    <row r="17" spans="1:5" ht="19.5" customHeight="1">
      <c r="A17" s="463">
        <v>9</v>
      </c>
      <c r="B17" s="442" t="str">
        <f t="shared" si="0"/>
        <v>BELG</v>
      </c>
      <c r="C17" s="464" t="s">
        <v>338</v>
      </c>
      <c r="D17" s="464" t="s">
        <v>338</v>
      </c>
      <c r="E17" s="462"/>
    </row>
    <row r="18" spans="1:5" ht="19.5" customHeight="1">
      <c r="A18" s="463">
        <v>10</v>
      </c>
      <c r="B18" s="442" t="str">
        <f t="shared" si="0"/>
        <v>ITAL</v>
      </c>
      <c r="C18" s="464" t="s">
        <v>345</v>
      </c>
      <c r="D18" s="464" t="s">
        <v>345</v>
      </c>
      <c r="E18" s="462"/>
    </row>
    <row r="19" spans="1:5" ht="19.5" customHeight="1">
      <c r="A19" s="463">
        <v>11</v>
      </c>
      <c r="B19" s="442" t="str">
        <f t="shared" si="0"/>
        <v>JAPA</v>
      </c>
      <c r="C19" s="464" t="s">
        <v>344</v>
      </c>
      <c r="D19" s="464" t="s">
        <v>344</v>
      </c>
      <c r="E19" s="462"/>
    </row>
    <row r="20" spans="1:5" ht="19.5" customHeight="1">
      <c r="A20" s="463">
        <v>12</v>
      </c>
      <c r="B20" s="442" t="str">
        <f t="shared" si="0"/>
        <v>THE </v>
      </c>
      <c r="C20" s="464" t="s">
        <v>346</v>
      </c>
      <c r="D20" s="464" t="s">
        <v>346</v>
      </c>
      <c r="E20" s="462"/>
    </row>
    <row r="21" spans="1:5" ht="19.5" customHeight="1">
      <c r="A21" s="463">
        <v>13</v>
      </c>
      <c r="B21" s="442" t="str">
        <f t="shared" si="0"/>
        <v>SLOV</v>
      </c>
      <c r="C21" s="464" t="s">
        <v>343</v>
      </c>
      <c r="D21" s="464" t="s">
        <v>343</v>
      </c>
      <c r="E21" s="462"/>
    </row>
    <row r="22" spans="1:5" ht="19.5" customHeight="1">
      <c r="A22" s="463">
        <v>14</v>
      </c>
      <c r="B22" s="442" t="str">
        <f t="shared" si="0"/>
        <v>ENGL</v>
      </c>
      <c r="C22" s="464" t="s">
        <v>342</v>
      </c>
      <c r="D22" s="464" t="s">
        <v>342</v>
      </c>
      <c r="E22" s="462"/>
    </row>
    <row r="23" spans="1:5" ht="19.5" customHeight="1">
      <c r="A23" s="463">
        <v>15</v>
      </c>
      <c r="B23" s="442" t="str">
        <f t="shared" si="0"/>
        <v>NORW</v>
      </c>
      <c r="C23" s="464" t="s">
        <v>350</v>
      </c>
      <c r="D23" s="464" t="s">
        <v>350</v>
      </c>
      <c r="E23" s="462"/>
    </row>
    <row r="24" spans="1:5" ht="19.5" customHeight="1">
      <c r="A24"/>
      <c r="B24"/>
      <c r="C24"/>
      <c r="D24"/>
      <c r="E24" s="462"/>
    </row>
    <row r="25" spans="1:5" ht="19.5" customHeight="1">
      <c r="A25"/>
      <c r="B25"/>
      <c r="C25"/>
      <c r="D25"/>
      <c r="E25" s="443"/>
    </row>
    <row r="26" spans="1:5" ht="19.5" customHeight="1">
      <c r="A26"/>
      <c r="B26"/>
      <c r="C26"/>
      <c r="D26"/>
      <c r="E26" s="443"/>
    </row>
    <row r="27" spans="1:5" ht="19.5" customHeight="1">
      <c r="A27"/>
      <c r="B27"/>
      <c r="C27"/>
      <c r="D27"/>
      <c r="E27" s="443"/>
    </row>
    <row r="28" spans="1:5" ht="19.5" customHeight="1">
      <c r="A28"/>
      <c r="B28"/>
      <c r="C28"/>
      <c r="D28"/>
      <c r="E28" s="443"/>
    </row>
    <row r="29" spans="1:5" ht="19.5" customHeight="1">
      <c r="A29"/>
      <c r="B29"/>
      <c r="C29"/>
      <c r="D29"/>
      <c r="E29" s="443"/>
    </row>
    <row r="30" spans="1:5" ht="19.5" customHeight="1">
      <c r="A30"/>
      <c r="B30"/>
      <c r="C30"/>
      <c r="D30"/>
      <c r="E30" s="443"/>
    </row>
    <row r="31" spans="1:5" ht="19.5" customHeight="1">
      <c r="A31"/>
      <c r="B31"/>
      <c r="C31"/>
      <c r="D31"/>
      <c r="E31" s="443"/>
    </row>
    <row r="32" spans="1:5" ht="19.5" customHeight="1">
      <c r="A32"/>
      <c r="B32"/>
      <c r="C32"/>
      <c r="D32"/>
      <c r="E32" s="443"/>
    </row>
    <row r="33" spans="1:5" ht="19.5" customHeight="1">
      <c r="A33"/>
      <c r="B33"/>
      <c r="C33"/>
      <c r="D33"/>
      <c r="E33" s="443"/>
    </row>
    <row r="34" spans="1:5" ht="19.5" customHeight="1">
      <c r="A34"/>
      <c r="B34"/>
      <c r="C34"/>
      <c r="D34"/>
      <c r="E34" s="443"/>
    </row>
    <row r="35" spans="1:5" ht="19.5" customHeight="1">
      <c r="A35"/>
      <c r="B35"/>
      <c r="C35"/>
      <c r="D35"/>
      <c r="E35" s="443"/>
    </row>
    <row r="36" spans="1:5" ht="19.5" customHeight="1">
      <c r="A36"/>
      <c r="B36"/>
      <c r="C36"/>
      <c r="D36"/>
      <c r="E36" s="443"/>
    </row>
    <row r="37" spans="1:5" ht="19.5" customHeight="1">
      <c r="A37"/>
      <c r="B37"/>
      <c r="C37"/>
      <c r="D37"/>
      <c r="E37" s="443"/>
    </row>
    <row r="38" spans="1:5" ht="19.5" customHeight="1">
      <c r="A38"/>
      <c r="B38"/>
      <c r="C38"/>
      <c r="D38"/>
      <c r="E38" s="443"/>
    </row>
    <row r="39" spans="1:5" ht="19.5" customHeight="1">
      <c r="A39"/>
      <c r="B39"/>
      <c r="C39"/>
      <c r="D39"/>
      <c r="E39" s="443"/>
    </row>
    <row r="40" spans="1:5" ht="18">
      <c r="A40"/>
      <c r="B40"/>
      <c r="C40"/>
      <c r="D40"/>
      <c r="E40" s="443"/>
    </row>
    <row r="41" spans="1:5" ht="18">
      <c r="A41"/>
      <c r="B41"/>
      <c r="C41"/>
      <c r="D41"/>
      <c r="E41" s="443"/>
    </row>
    <row r="42" spans="1:5" ht="18">
      <c r="A42"/>
      <c r="B42"/>
      <c r="C42"/>
      <c r="D42"/>
      <c r="E42" s="443"/>
    </row>
    <row r="43" spans="1:5" ht="18">
      <c r="A43"/>
      <c r="B43"/>
      <c r="C43"/>
      <c r="D43"/>
      <c r="E43" s="443"/>
    </row>
    <row r="44" spans="1:5" ht="18">
      <c r="A44"/>
      <c r="B44"/>
      <c r="C44"/>
      <c r="D44"/>
      <c r="E44" s="443"/>
    </row>
    <row r="45" spans="1:5" ht="18">
      <c r="A45"/>
      <c r="B45"/>
      <c r="C45"/>
      <c r="D45"/>
      <c r="E45" s="443"/>
    </row>
    <row r="46" spans="1:5" ht="18">
      <c r="A46"/>
      <c r="B46"/>
      <c r="C46"/>
      <c r="D46"/>
      <c r="E46" s="443"/>
    </row>
    <row r="47" spans="1:5" ht="18">
      <c r="A47"/>
      <c r="B47"/>
      <c r="C47"/>
      <c r="D47"/>
      <c r="E47" s="443"/>
    </row>
    <row r="48" spans="1:5" ht="18">
      <c r="A48"/>
      <c r="B48"/>
      <c r="C48"/>
      <c r="D48"/>
      <c r="E48" s="443"/>
    </row>
    <row r="49" spans="1:5" ht="18">
      <c r="A49"/>
      <c r="B49"/>
      <c r="C49"/>
      <c r="D49"/>
      <c r="E49" s="443"/>
    </row>
    <row r="50" spans="1:5" ht="18">
      <c r="A50"/>
      <c r="B50"/>
      <c r="C50"/>
      <c r="D50"/>
      <c r="E50" s="443"/>
    </row>
    <row r="51" spans="1:5" ht="18">
      <c r="A51"/>
      <c r="B51"/>
      <c r="C51"/>
      <c r="D51"/>
      <c r="E51" s="443"/>
    </row>
    <row r="52" spans="1:5" ht="18">
      <c r="A52"/>
      <c r="B52"/>
      <c r="C52"/>
      <c r="D52"/>
      <c r="E52" s="443"/>
    </row>
    <row r="53" spans="1:5" ht="18">
      <c r="A53"/>
      <c r="B53"/>
      <c r="C53"/>
      <c r="D53"/>
      <c r="E53" s="443"/>
    </row>
    <row r="54" spans="1:5" ht="18">
      <c r="A54"/>
      <c r="B54"/>
      <c r="C54"/>
      <c r="D54"/>
      <c r="E54" s="443"/>
    </row>
    <row r="55" spans="1:5" ht="18">
      <c r="A55"/>
      <c r="B55"/>
      <c r="C55"/>
      <c r="D55"/>
      <c r="E55" s="443"/>
    </row>
    <row r="56" spans="1:5" ht="18">
      <c r="A56"/>
      <c r="B56"/>
      <c r="C56"/>
      <c r="D56"/>
      <c r="E56" s="443"/>
    </row>
    <row r="57" spans="1:5" ht="18">
      <c r="A57"/>
      <c r="B57"/>
      <c r="C57"/>
      <c r="D57"/>
      <c r="E57" s="443"/>
    </row>
    <row r="58" spans="1:5" ht="18">
      <c r="A58"/>
      <c r="B58"/>
      <c r="C58"/>
      <c r="D58"/>
      <c r="E58" s="443"/>
    </row>
    <row r="59" spans="1:5" ht="18">
      <c r="A59"/>
      <c r="B59"/>
      <c r="C59"/>
      <c r="D59"/>
      <c r="E59" s="443"/>
    </row>
    <row r="60" spans="1:5" ht="18">
      <c r="A60"/>
      <c r="B60"/>
      <c r="C60"/>
      <c r="D60"/>
      <c r="E60" s="443"/>
    </row>
    <row r="61" spans="1:5" ht="18">
      <c r="A61"/>
      <c r="B61"/>
      <c r="C61"/>
      <c r="D61"/>
      <c r="E61" s="443"/>
    </row>
    <row r="62" spans="1:5" ht="18">
      <c r="A62"/>
      <c r="B62"/>
      <c r="C62"/>
      <c r="D62"/>
      <c r="E62" s="443"/>
    </row>
    <row r="63" spans="1:5" ht="18">
      <c r="A63"/>
      <c r="B63"/>
      <c r="C63"/>
      <c r="D63"/>
      <c r="E63" s="443"/>
    </row>
    <row r="64" spans="1:5" ht="18">
      <c r="A64"/>
      <c r="B64"/>
      <c r="C64"/>
      <c r="D64"/>
      <c r="E64" s="443"/>
    </row>
    <row r="65" spans="1:5" ht="18">
      <c r="A65"/>
      <c r="B65"/>
      <c r="C65"/>
      <c r="D65"/>
      <c r="E65" s="443"/>
    </row>
    <row r="66" spans="1:5" ht="18">
      <c r="A66"/>
      <c r="B66"/>
      <c r="C66"/>
      <c r="D66"/>
      <c r="E66" s="443"/>
    </row>
    <row r="67" spans="1:5" ht="18">
      <c r="A67"/>
      <c r="B67"/>
      <c r="C67"/>
      <c r="D67"/>
      <c r="E67" s="443"/>
    </row>
    <row r="68" spans="1:5" ht="18">
      <c r="A68"/>
      <c r="B68"/>
      <c r="C68"/>
      <c r="D68"/>
      <c r="E68" s="443"/>
    </row>
    <row r="69" spans="1:5" ht="18">
      <c r="A69"/>
      <c r="B69"/>
      <c r="C69"/>
      <c r="D69"/>
      <c r="E69" s="443"/>
    </row>
    <row r="70" spans="1:5" ht="18">
      <c r="A70"/>
      <c r="B70"/>
      <c r="C70"/>
      <c r="D70"/>
      <c r="E70" s="443"/>
    </row>
    <row r="71" spans="1:5" ht="18">
      <c r="A71"/>
      <c r="B71"/>
      <c r="C71"/>
      <c r="D71"/>
      <c r="E71" s="443"/>
    </row>
    <row r="72" spans="1:5" ht="18">
      <c r="A72"/>
      <c r="B72"/>
      <c r="C72"/>
      <c r="D72"/>
      <c r="E72" s="443"/>
    </row>
    <row r="73" spans="1:5" ht="18">
      <c r="A73"/>
      <c r="B73"/>
      <c r="C73"/>
      <c r="D73"/>
      <c r="E73" s="443"/>
    </row>
    <row r="74" spans="1:5" ht="18">
      <c r="A74"/>
      <c r="B74"/>
      <c r="C74"/>
      <c r="D74"/>
      <c r="E74" s="443"/>
    </row>
    <row r="75" spans="1:5" ht="18">
      <c r="A75"/>
      <c r="B75"/>
      <c r="C75"/>
      <c r="D75"/>
      <c r="E75" s="443"/>
    </row>
    <row r="76" spans="1:5" ht="18">
      <c r="A76"/>
      <c r="B76"/>
      <c r="C76"/>
      <c r="D76"/>
      <c r="E76" s="443"/>
    </row>
    <row r="77" spans="1:5" ht="18">
      <c r="A77"/>
      <c r="B77"/>
      <c r="C77"/>
      <c r="D77"/>
      <c r="E77" s="443"/>
    </row>
    <row r="78" spans="1:5" ht="18">
      <c r="A78"/>
      <c r="B78"/>
      <c r="C78"/>
      <c r="D78"/>
      <c r="E78" s="443"/>
    </row>
    <row r="79" spans="1:5" ht="18">
      <c r="A79"/>
      <c r="B79"/>
      <c r="C79"/>
      <c r="D79"/>
      <c r="E79" s="443"/>
    </row>
    <row r="80" spans="1:5" ht="18">
      <c r="A80"/>
      <c r="B80"/>
      <c r="C80"/>
      <c r="D80"/>
      <c r="E80" s="443"/>
    </row>
    <row r="81" spans="1:5" ht="18">
      <c r="A81"/>
      <c r="B81"/>
      <c r="C81"/>
      <c r="D81"/>
      <c r="E81" s="443"/>
    </row>
    <row r="82" spans="1:5" ht="18">
      <c r="A82"/>
      <c r="B82"/>
      <c r="C82"/>
      <c r="D82"/>
      <c r="E82" s="443"/>
    </row>
    <row r="83" spans="1:5" ht="18">
      <c r="A83"/>
      <c r="B83"/>
      <c r="C83"/>
      <c r="D83"/>
      <c r="E83" s="443"/>
    </row>
    <row r="84" spans="1:5" ht="18">
      <c r="A84"/>
      <c r="B84"/>
      <c r="C84"/>
      <c r="D84"/>
      <c r="E84" s="443"/>
    </row>
    <row r="85" spans="1:5" ht="18">
      <c r="A85"/>
      <c r="B85"/>
      <c r="C85"/>
      <c r="D85"/>
      <c r="E85" s="443"/>
    </row>
    <row r="86" spans="1:5" ht="18">
      <c r="A86"/>
      <c r="B86"/>
      <c r="C86"/>
      <c r="D86"/>
      <c r="E86" s="443"/>
    </row>
    <row r="87" spans="1:5" ht="18">
      <c r="A87"/>
      <c r="B87"/>
      <c r="C87"/>
      <c r="D87"/>
      <c r="E87" s="443"/>
    </row>
    <row r="88" spans="1:5" ht="18">
      <c r="A88"/>
      <c r="B88"/>
      <c r="C88"/>
      <c r="D88"/>
      <c r="E88" s="443"/>
    </row>
    <row r="89" spans="1:5" ht="18">
      <c r="A89"/>
      <c r="B89"/>
      <c r="C89"/>
      <c r="D89"/>
      <c r="E89" s="443"/>
    </row>
    <row r="90" spans="1:5" ht="18">
      <c r="A90"/>
      <c r="B90"/>
      <c r="C90"/>
      <c r="D90"/>
      <c r="E90" s="443"/>
    </row>
    <row r="91" spans="1:5" ht="18">
      <c r="A91"/>
      <c r="B91"/>
      <c r="C91"/>
      <c r="D91"/>
      <c r="E91" s="443"/>
    </row>
    <row r="92" spans="1:5" ht="18">
      <c r="A92"/>
      <c r="B92"/>
      <c r="C92"/>
      <c r="D92"/>
      <c r="E92" s="443"/>
    </row>
    <row r="93" spans="1:5" ht="18">
      <c r="A93"/>
      <c r="B93"/>
      <c r="C93"/>
      <c r="D93"/>
      <c r="E93" s="443"/>
    </row>
    <row r="94" spans="1:5" ht="18">
      <c r="A94"/>
      <c r="B94"/>
      <c r="C94"/>
      <c r="D94"/>
      <c r="E94" s="443"/>
    </row>
    <row r="95" spans="1:5" ht="18">
      <c r="A95"/>
      <c r="B95"/>
      <c r="C95"/>
      <c r="D95"/>
      <c r="E95" s="443"/>
    </row>
    <row r="96" spans="1:5" ht="18">
      <c r="A96"/>
      <c r="B96"/>
      <c r="C96"/>
      <c r="D96"/>
      <c r="E96" s="443"/>
    </row>
    <row r="97" spans="1:5" ht="18">
      <c r="A97"/>
      <c r="B97"/>
      <c r="C97"/>
      <c r="D97"/>
      <c r="E97" s="443"/>
    </row>
    <row r="98" spans="1:5" ht="18">
      <c r="A98"/>
      <c r="B98"/>
      <c r="C98"/>
      <c r="D98"/>
      <c r="E98" s="443"/>
    </row>
    <row r="99" spans="1:5" ht="18">
      <c r="A99"/>
      <c r="B99"/>
      <c r="C99"/>
      <c r="D99"/>
      <c r="E99" s="443"/>
    </row>
    <row r="100" spans="1:5" ht="18">
      <c r="A100"/>
      <c r="B100"/>
      <c r="C100"/>
      <c r="D100"/>
      <c r="E100" s="443"/>
    </row>
    <row r="101" spans="1:5" ht="18">
      <c r="A101"/>
      <c r="B101"/>
      <c r="C101"/>
      <c r="D101"/>
      <c r="E101" s="443"/>
    </row>
    <row r="102" spans="1:5" ht="18">
      <c r="A102"/>
      <c r="B102"/>
      <c r="C102"/>
      <c r="D102"/>
      <c r="E102" s="443"/>
    </row>
    <row r="103" spans="1:5" ht="18">
      <c r="A103"/>
      <c r="B103"/>
      <c r="C103"/>
      <c r="D103"/>
      <c r="E103" s="443"/>
    </row>
    <row r="104" spans="1:5" ht="18">
      <c r="A104"/>
      <c r="B104"/>
      <c r="C104"/>
      <c r="D104"/>
      <c r="E104" s="443"/>
    </row>
    <row r="105" spans="1:5" ht="18">
      <c r="A105"/>
      <c r="B105"/>
      <c r="C105"/>
      <c r="D105"/>
      <c r="E105" s="443"/>
    </row>
    <row r="106" spans="1:5" ht="18">
      <c r="A106"/>
      <c r="B106"/>
      <c r="C106"/>
      <c r="D106"/>
      <c r="E106" s="443"/>
    </row>
    <row r="107" spans="1:5" ht="18">
      <c r="A107"/>
      <c r="B107"/>
      <c r="C107"/>
      <c r="D107"/>
      <c r="E107" s="443"/>
    </row>
    <row r="108" spans="1:5" ht="18">
      <c r="A108"/>
      <c r="B108"/>
      <c r="C108"/>
      <c r="D108"/>
      <c r="E108" s="443"/>
    </row>
    <row r="109" spans="1:5" ht="18">
      <c r="A109"/>
      <c r="B109"/>
      <c r="C109"/>
      <c r="D109"/>
      <c r="E109" s="443"/>
    </row>
    <row r="110" spans="1:5" ht="18">
      <c r="A110"/>
      <c r="B110"/>
      <c r="C110"/>
      <c r="D110"/>
      <c r="E110" s="443"/>
    </row>
    <row r="111" spans="1:5" ht="18">
      <c r="A111"/>
      <c r="B111"/>
      <c r="C111"/>
      <c r="D111"/>
      <c r="E111" s="443"/>
    </row>
    <row r="112" spans="1:5" ht="18">
      <c r="A112"/>
      <c r="B112"/>
      <c r="C112"/>
      <c r="D112"/>
      <c r="E112" s="443"/>
    </row>
    <row r="113" spans="1:5" ht="18">
      <c r="A113"/>
      <c r="B113"/>
      <c r="C113"/>
      <c r="D113"/>
      <c r="E113" s="443"/>
    </row>
    <row r="114" spans="1:5" ht="18">
      <c r="A114"/>
      <c r="B114"/>
      <c r="C114"/>
      <c r="D114"/>
      <c r="E114" s="443"/>
    </row>
    <row r="115" spans="1:5" ht="18">
      <c r="A115"/>
      <c r="B115"/>
      <c r="C115"/>
      <c r="D115"/>
      <c r="E115" s="443"/>
    </row>
    <row r="116" spans="1:5" ht="18">
      <c r="A116"/>
      <c r="B116"/>
      <c r="C116"/>
      <c r="D116"/>
      <c r="E116" s="443"/>
    </row>
    <row r="117" spans="1:5" ht="18">
      <c r="A117"/>
      <c r="B117"/>
      <c r="C117"/>
      <c r="D117"/>
      <c r="E117" s="443"/>
    </row>
    <row r="118" spans="1:5" ht="18">
      <c r="A118"/>
      <c r="B118"/>
      <c r="C118"/>
      <c r="D118"/>
      <c r="E118" s="443"/>
    </row>
    <row r="119" spans="1:5" ht="18">
      <c r="A119"/>
      <c r="B119"/>
      <c r="C119"/>
      <c r="D119"/>
      <c r="E119" s="443"/>
    </row>
    <row r="120" spans="1:5" ht="18">
      <c r="A120"/>
      <c r="B120"/>
      <c r="C120"/>
      <c r="D120"/>
      <c r="E120" s="443"/>
    </row>
    <row r="121" spans="1:5" ht="18">
      <c r="A121"/>
      <c r="B121"/>
      <c r="C121"/>
      <c r="D121"/>
      <c r="E121" s="443"/>
    </row>
    <row r="122" spans="1:5" ht="18">
      <c r="A122"/>
      <c r="B122"/>
      <c r="C122"/>
      <c r="D122"/>
      <c r="E122" s="443"/>
    </row>
    <row r="123" spans="1:5" ht="18">
      <c r="A123"/>
      <c r="B123"/>
      <c r="C123"/>
      <c r="D123"/>
      <c r="E123" s="443"/>
    </row>
    <row r="124" spans="1:5" ht="18">
      <c r="A124"/>
      <c r="B124"/>
      <c r="C124"/>
      <c r="D124"/>
      <c r="E124" s="443"/>
    </row>
    <row r="125" spans="1:5" ht="18">
      <c r="A125"/>
      <c r="B125"/>
      <c r="C125"/>
      <c r="D125"/>
      <c r="E125" s="443"/>
    </row>
    <row r="126" spans="1:5" ht="18">
      <c r="A126"/>
      <c r="B126"/>
      <c r="C126"/>
      <c r="D126"/>
      <c r="E126" s="443"/>
    </row>
    <row r="127" spans="1:5" ht="18">
      <c r="A127"/>
      <c r="B127"/>
      <c r="C127"/>
      <c r="D127"/>
      <c r="E127" s="443"/>
    </row>
    <row r="128" spans="1:5" ht="18">
      <c r="A128"/>
      <c r="B128"/>
      <c r="C128"/>
      <c r="D128"/>
      <c r="E128" s="443"/>
    </row>
    <row r="129" spans="1:5" ht="18">
      <c r="A129"/>
      <c r="B129"/>
      <c r="C129"/>
      <c r="D129"/>
      <c r="E129" s="443"/>
    </row>
    <row r="130" spans="1:5" ht="18">
      <c r="A130"/>
      <c r="B130"/>
      <c r="C130"/>
      <c r="D130"/>
      <c r="E130" s="443"/>
    </row>
    <row r="131" spans="1:5" ht="18">
      <c r="A131"/>
      <c r="B131"/>
      <c r="C131"/>
      <c r="D131"/>
      <c r="E131" s="443"/>
    </row>
    <row r="132" spans="1:5" ht="18">
      <c r="A132"/>
      <c r="B132"/>
      <c r="C132"/>
      <c r="D132"/>
      <c r="E132" s="443"/>
    </row>
    <row r="133" spans="1:5" ht="18">
      <c r="A133"/>
      <c r="B133"/>
      <c r="C133"/>
      <c r="D133"/>
      <c r="E133" s="443"/>
    </row>
    <row r="134" spans="1:5" ht="18">
      <c r="A134"/>
      <c r="B134"/>
      <c r="C134"/>
      <c r="D134"/>
      <c r="E134" s="443"/>
    </row>
    <row r="135" spans="1:5" ht="18">
      <c r="A135"/>
      <c r="B135"/>
      <c r="C135"/>
      <c r="D135"/>
      <c r="E135" s="443"/>
    </row>
    <row r="136" spans="1:5" ht="18">
      <c r="A136"/>
      <c r="B136"/>
      <c r="C136"/>
      <c r="D136"/>
      <c r="E136" s="443"/>
    </row>
    <row r="137" spans="1:5" ht="18">
      <c r="A137"/>
      <c r="B137"/>
      <c r="C137"/>
      <c r="D137"/>
      <c r="E137" s="443"/>
    </row>
    <row r="138" spans="1:5" ht="18">
      <c r="A138"/>
      <c r="B138"/>
      <c r="C138"/>
      <c r="D138"/>
      <c r="E138" s="443"/>
    </row>
    <row r="139" spans="1:5" ht="18">
      <c r="A139"/>
      <c r="B139"/>
      <c r="C139"/>
      <c r="D139"/>
      <c r="E139" s="443"/>
    </row>
    <row r="140" spans="1:5" ht="18">
      <c r="A140"/>
      <c r="B140"/>
      <c r="C140"/>
      <c r="D140"/>
      <c r="E140" s="443"/>
    </row>
    <row r="141" spans="1:5" ht="18">
      <c r="A141"/>
      <c r="B141"/>
      <c r="C141"/>
      <c r="D141"/>
      <c r="E141" s="443"/>
    </row>
    <row r="142" spans="1:5" ht="18">
      <c r="A142"/>
      <c r="B142"/>
      <c r="C142"/>
      <c r="D142"/>
      <c r="E142" s="443"/>
    </row>
    <row r="143" spans="1:5" ht="18">
      <c r="A143"/>
      <c r="B143"/>
      <c r="C143"/>
      <c r="D143"/>
      <c r="E143" s="443"/>
    </row>
    <row r="144" spans="1:5" ht="18">
      <c r="A144"/>
      <c r="B144"/>
      <c r="C144"/>
      <c r="D144"/>
      <c r="E144" s="443"/>
    </row>
    <row r="145" spans="1:5" ht="18">
      <c r="A145"/>
      <c r="B145"/>
      <c r="C145"/>
      <c r="D145"/>
      <c r="E145" s="443"/>
    </row>
    <row r="146" spans="1:5" ht="18">
      <c r="A146"/>
      <c r="B146"/>
      <c r="C146"/>
      <c r="D146"/>
      <c r="E146" s="443"/>
    </row>
    <row r="147" spans="1:5" ht="18">
      <c r="A147"/>
      <c r="B147"/>
      <c r="C147"/>
      <c r="D147"/>
      <c r="E147" s="443"/>
    </row>
    <row r="148" spans="1:5" ht="18">
      <c r="A148"/>
      <c r="B148"/>
      <c r="C148"/>
      <c r="D148"/>
      <c r="E148" s="443"/>
    </row>
    <row r="149" spans="1:5" ht="18">
      <c r="A149"/>
      <c r="B149"/>
      <c r="C149"/>
      <c r="D149"/>
      <c r="E149" s="443"/>
    </row>
    <row r="150" spans="1:5" ht="18">
      <c r="A150"/>
      <c r="B150"/>
      <c r="C150"/>
      <c r="D150"/>
      <c r="E150" s="443"/>
    </row>
    <row r="151" spans="1:5" ht="18">
      <c r="A151"/>
      <c r="B151"/>
      <c r="C151"/>
      <c r="D151"/>
      <c r="E151" s="443"/>
    </row>
    <row r="152" spans="1:5" ht="18">
      <c r="A152"/>
      <c r="B152"/>
      <c r="C152"/>
      <c r="D152"/>
      <c r="E152" s="443"/>
    </row>
    <row r="153" spans="1:5" ht="18">
      <c r="A153"/>
      <c r="B153"/>
      <c r="C153"/>
      <c r="D153"/>
      <c r="E153" s="443"/>
    </row>
    <row r="154" spans="1:5" ht="18">
      <c r="A154"/>
      <c r="B154"/>
      <c r="C154"/>
      <c r="D154"/>
      <c r="E154" s="443"/>
    </row>
    <row r="155" spans="1:5" ht="18">
      <c r="A155"/>
      <c r="B155"/>
      <c r="C155"/>
      <c r="D155"/>
      <c r="E155" s="443"/>
    </row>
    <row r="156" spans="1:5" ht="18">
      <c r="A156"/>
      <c r="B156"/>
      <c r="C156"/>
      <c r="D156"/>
      <c r="E156" s="443"/>
    </row>
    <row r="157" spans="1:5" ht="18">
      <c r="A157"/>
      <c r="B157"/>
      <c r="C157"/>
      <c r="D157"/>
      <c r="E157" s="443"/>
    </row>
    <row r="158" spans="1:5" ht="18">
      <c r="A158"/>
      <c r="B158"/>
      <c r="C158"/>
      <c r="D158"/>
      <c r="E158" s="443"/>
    </row>
    <row r="159" spans="1:5" ht="18">
      <c r="A159"/>
      <c r="B159"/>
      <c r="C159"/>
      <c r="D159"/>
      <c r="E159" s="443"/>
    </row>
    <row r="160" spans="1:5" ht="18">
      <c r="A160"/>
      <c r="B160"/>
      <c r="C160"/>
      <c r="D160"/>
      <c r="E160" s="443"/>
    </row>
    <row r="161" spans="1:5" ht="18">
      <c r="A161"/>
      <c r="B161"/>
      <c r="C161"/>
      <c r="D161"/>
      <c r="E161" s="443"/>
    </row>
    <row r="162" spans="1:5" ht="18">
      <c r="A162"/>
      <c r="B162"/>
      <c r="C162"/>
      <c r="D162"/>
      <c r="E162" s="443"/>
    </row>
    <row r="163" spans="1:5" ht="18">
      <c r="A163"/>
      <c r="B163"/>
      <c r="C163"/>
      <c r="D163"/>
      <c r="E163" s="443"/>
    </row>
    <row r="164" spans="1:5" ht="18">
      <c r="A164"/>
      <c r="B164"/>
      <c r="C164"/>
      <c r="D164"/>
      <c r="E164" s="443"/>
    </row>
    <row r="165" spans="1:5" ht="18">
      <c r="A165"/>
      <c r="B165"/>
      <c r="C165"/>
      <c r="D165"/>
      <c r="E165" s="443"/>
    </row>
    <row r="166" spans="1:5" ht="18">
      <c r="A166"/>
      <c r="B166"/>
      <c r="C166"/>
      <c r="D166"/>
      <c r="E166" s="443"/>
    </row>
    <row r="167" spans="1:5" ht="18">
      <c r="A167"/>
      <c r="B167"/>
      <c r="C167"/>
      <c r="D167"/>
      <c r="E167" s="443"/>
    </row>
    <row r="168" spans="1:5" ht="18">
      <c r="A168"/>
      <c r="B168"/>
      <c r="C168"/>
      <c r="D168"/>
      <c r="E168" s="443"/>
    </row>
    <row r="169" spans="1:5" ht="18">
      <c r="A169"/>
      <c r="B169"/>
      <c r="C169"/>
      <c r="D169"/>
      <c r="E169" s="443"/>
    </row>
    <row r="170" spans="1:5" ht="18">
      <c r="A170"/>
      <c r="B170"/>
      <c r="C170"/>
      <c r="D170"/>
      <c r="E170" s="443"/>
    </row>
    <row r="171" spans="1:5" ht="18">
      <c r="A171"/>
      <c r="B171"/>
      <c r="C171"/>
      <c r="D171"/>
      <c r="E171" s="443"/>
    </row>
    <row r="172" spans="1:5" ht="18">
      <c r="A172"/>
      <c r="B172"/>
      <c r="C172"/>
      <c r="D172"/>
      <c r="E172" s="443"/>
    </row>
    <row r="173" spans="1:5" ht="18">
      <c r="A173"/>
      <c r="B173"/>
      <c r="C173"/>
      <c r="D173"/>
      <c r="E173" s="443"/>
    </row>
    <row r="174" spans="1:5" ht="18">
      <c r="A174"/>
      <c r="B174"/>
      <c r="C174"/>
      <c r="D174"/>
      <c r="E174" s="443"/>
    </row>
    <row r="175" spans="1:5" ht="18">
      <c r="A175"/>
      <c r="B175"/>
      <c r="C175"/>
      <c r="D175"/>
      <c r="E175" s="443"/>
    </row>
    <row r="176" spans="1:5" ht="18">
      <c r="A176"/>
      <c r="B176"/>
      <c r="C176"/>
      <c r="D176"/>
      <c r="E176" s="443"/>
    </row>
    <row r="177" spans="1:5" ht="18">
      <c r="A177"/>
      <c r="B177"/>
      <c r="C177"/>
      <c r="D177"/>
      <c r="E177" s="443"/>
    </row>
    <row r="178" spans="1:5" ht="18">
      <c r="A178"/>
      <c r="B178"/>
      <c r="C178"/>
      <c r="D178"/>
      <c r="E178" s="443"/>
    </row>
    <row r="179" spans="1:5" ht="18">
      <c r="A179"/>
      <c r="B179"/>
      <c r="C179"/>
      <c r="D179"/>
      <c r="E179" s="443"/>
    </row>
    <row r="180" spans="1:5" ht="18">
      <c r="A180"/>
      <c r="B180"/>
      <c r="C180"/>
      <c r="D180"/>
      <c r="E180" s="443"/>
    </row>
    <row r="181" spans="1:5" ht="18">
      <c r="A181"/>
      <c r="B181"/>
      <c r="C181"/>
      <c r="D181"/>
      <c r="E181" s="443"/>
    </row>
    <row r="182" spans="1:5" ht="18">
      <c r="A182"/>
      <c r="B182"/>
      <c r="C182"/>
      <c r="D182"/>
      <c r="E182" s="443"/>
    </row>
    <row r="183" spans="1:5" ht="18">
      <c r="A183"/>
      <c r="B183"/>
      <c r="C183"/>
      <c r="D183"/>
      <c r="E183" s="443"/>
    </row>
    <row r="184" spans="1:5" ht="18">
      <c r="A184"/>
      <c r="B184"/>
      <c r="C184"/>
      <c r="D184"/>
      <c r="E184" s="443"/>
    </row>
    <row r="185" spans="1:5" ht="18">
      <c r="A185"/>
      <c r="B185"/>
      <c r="C185"/>
      <c r="D185"/>
      <c r="E185" s="443"/>
    </row>
    <row r="186" spans="1:5" ht="18">
      <c r="A186"/>
      <c r="B186"/>
      <c r="C186"/>
      <c r="D186"/>
      <c r="E186" s="443"/>
    </row>
    <row r="187" spans="1:5" ht="18">
      <c r="A187"/>
      <c r="B187"/>
      <c r="C187"/>
      <c r="D187"/>
      <c r="E187" s="443"/>
    </row>
    <row r="188" spans="1:5" ht="18">
      <c r="A188"/>
      <c r="B188"/>
      <c r="C188"/>
      <c r="D188"/>
      <c r="E188" s="443"/>
    </row>
    <row r="189" spans="1:5" ht="18">
      <c r="A189"/>
      <c r="B189"/>
      <c r="C189"/>
      <c r="D189"/>
      <c r="E189" s="443"/>
    </row>
    <row r="190" spans="1:5" ht="18">
      <c r="A190"/>
      <c r="B190"/>
      <c r="C190"/>
      <c r="D190"/>
      <c r="E190" s="443"/>
    </row>
    <row r="191" spans="1:5" ht="18">
      <c r="A191"/>
      <c r="B191"/>
      <c r="C191"/>
      <c r="D191"/>
      <c r="E191" s="443"/>
    </row>
    <row r="192" spans="1:5" ht="18">
      <c r="A192"/>
      <c r="B192"/>
      <c r="C192"/>
      <c r="D192"/>
      <c r="E192" s="443"/>
    </row>
    <row r="193" spans="1:5" ht="18">
      <c r="A193"/>
      <c r="B193"/>
      <c r="C193"/>
      <c r="D193"/>
      <c r="E193" s="443"/>
    </row>
    <row r="194" spans="1:5" ht="18">
      <c r="A194"/>
      <c r="B194"/>
      <c r="C194"/>
      <c r="D194"/>
      <c r="E194" s="443"/>
    </row>
    <row r="195" spans="1:5" ht="18">
      <c r="A195"/>
      <c r="B195"/>
      <c r="C195"/>
      <c r="D195"/>
      <c r="E195" s="443"/>
    </row>
    <row r="196" spans="1:5" ht="18">
      <c r="A196"/>
      <c r="B196"/>
      <c r="C196"/>
      <c r="D196"/>
      <c r="E196" s="443"/>
    </row>
    <row r="197" spans="1:5" ht="18">
      <c r="A197"/>
      <c r="B197"/>
      <c r="C197"/>
      <c r="D197"/>
      <c r="E197" s="443"/>
    </row>
    <row r="198" spans="1:5" ht="18">
      <c r="A198"/>
      <c r="B198"/>
      <c r="C198"/>
      <c r="D198"/>
      <c r="E198" s="443"/>
    </row>
    <row r="199" spans="1:5" ht="18">
      <c r="A199"/>
      <c r="B199"/>
      <c r="C199"/>
      <c r="D199"/>
      <c r="E199" s="443"/>
    </row>
    <row r="200" spans="1:5" ht="18">
      <c r="A200"/>
      <c r="B200"/>
      <c r="C200"/>
      <c r="D200"/>
      <c r="E200" s="443"/>
    </row>
    <row r="201" spans="1:5" ht="18">
      <c r="A201" s="39"/>
      <c r="C201"/>
      <c r="D201"/>
      <c r="E201" s="443"/>
    </row>
    <row r="202" spans="1:5" ht="18">
      <c r="A202" s="39"/>
      <c r="C202"/>
      <c r="D202"/>
      <c r="E202" s="443"/>
    </row>
    <row r="203" spans="1:5" ht="18">
      <c r="A203" s="39"/>
      <c r="C203"/>
      <c r="D203"/>
      <c r="E203" s="443"/>
    </row>
    <row r="204" spans="1:5" ht="18">
      <c r="A204" s="39"/>
      <c r="C204"/>
      <c r="D204"/>
      <c r="E204" s="443"/>
    </row>
    <row r="205" spans="1:5" ht="18">
      <c r="A205" s="39"/>
      <c r="C205"/>
      <c r="D205"/>
      <c r="E205" s="443"/>
    </row>
    <row r="206" spans="1:5" ht="18">
      <c r="A206" s="39"/>
      <c r="C206"/>
      <c r="D206"/>
      <c r="E206" s="443"/>
    </row>
    <row r="207" spans="1:5" ht="18">
      <c r="A207" s="39"/>
      <c r="C207"/>
      <c r="D207"/>
      <c r="E207" s="443"/>
    </row>
    <row r="208" ht="18">
      <c r="A208" s="39"/>
    </row>
    <row r="209" ht="18">
      <c r="A209" s="39"/>
    </row>
    <row r="210" ht="18">
      <c r="A210" s="39"/>
    </row>
    <row r="211" ht="18">
      <c r="A211" s="39"/>
    </row>
    <row r="212" ht="18">
      <c r="A212" s="39"/>
    </row>
    <row r="213" ht="18">
      <c r="A213" s="39"/>
    </row>
    <row r="214" ht="18">
      <c r="A214" s="39"/>
    </row>
    <row r="215" ht="18">
      <c r="A215" s="39"/>
    </row>
    <row r="216" ht="18">
      <c r="A216" s="39"/>
    </row>
    <row r="217" ht="18">
      <c r="A217" s="39"/>
    </row>
    <row r="218" ht="18">
      <c r="A218" s="39"/>
    </row>
    <row r="219" ht="18">
      <c r="A219" s="39"/>
    </row>
    <row r="220" ht="18">
      <c r="A220" s="39"/>
    </row>
    <row r="221" ht="18">
      <c r="A221" s="39"/>
    </row>
    <row r="222" ht="18">
      <c r="A222" s="39"/>
    </row>
    <row r="223" ht="18">
      <c r="A223" s="39"/>
    </row>
    <row r="224" ht="18">
      <c r="A224" s="39"/>
    </row>
    <row r="225" ht="18">
      <c r="A225" s="39"/>
    </row>
    <row r="226" ht="18">
      <c r="A226" s="39"/>
    </row>
    <row r="227" ht="18">
      <c r="A227" s="39"/>
    </row>
    <row r="228" ht="18">
      <c r="A228" s="39"/>
    </row>
    <row r="229" ht="18">
      <c r="A229" s="39"/>
    </row>
    <row r="230" ht="18">
      <c r="A230" s="39"/>
    </row>
    <row r="231" ht="18">
      <c r="A231" s="39"/>
    </row>
    <row r="232" ht="18">
      <c r="A232" s="39"/>
    </row>
    <row r="233" ht="18">
      <c r="A233" s="39"/>
    </row>
    <row r="234" ht="18">
      <c r="A234" s="39"/>
    </row>
    <row r="235" ht="18">
      <c r="A235" s="39"/>
    </row>
    <row r="236" ht="18">
      <c r="A236" s="39"/>
    </row>
    <row r="237" ht="18">
      <c r="A237" s="39"/>
    </row>
    <row r="238" ht="18">
      <c r="A238" s="39"/>
    </row>
    <row r="239" ht="18">
      <c r="A239" s="39"/>
    </row>
    <row r="240" ht="18">
      <c r="A240" s="39"/>
    </row>
    <row r="241" ht="18">
      <c r="A241" s="39"/>
    </row>
    <row r="242" ht="18">
      <c r="A242" s="39"/>
    </row>
    <row r="243" ht="18">
      <c r="A243" s="39"/>
    </row>
    <row r="244" ht="18">
      <c r="A244" s="39"/>
    </row>
    <row r="245" ht="18">
      <c r="A245" s="39"/>
    </row>
    <row r="246" ht="18">
      <c r="A246" s="39"/>
    </row>
    <row r="247" ht="18">
      <c r="A247" s="39"/>
    </row>
    <row r="248" ht="18">
      <c r="A248" s="39"/>
    </row>
    <row r="249" ht="18">
      <c r="A249" s="39"/>
    </row>
    <row r="250" ht="18">
      <c r="A250" s="39"/>
    </row>
    <row r="251" ht="18">
      <c r="A251" s="39"/>
    </row>
    <row r="252" ht="18">
      <c r="A252" s="39"/>
    </row>
    <row r="253" ht="18">
      <c r="A253" s="39"/>
    </row>
    <row r="254" ht="18">
      <c r="A254" s="39"/>
    </row>
    <row r="255" ht="18">
      <c r="A255" s="39"/>
    </row>
    <row r="256" ht="18">
      <c r="A256" s="39"/>
    </row>
    <row r="257" ht="18">
      <c r="A257" s="39"/>
    </row>
    <row r="258" ht="18">
      <c r="A258" s="39"/>
    </row>
    <row r="259" ht="18">
      <c r="A259" s="39"/>
    </row>
    <row r="260" ht="18">
      <c r="A260" s="39"/>
    </row>
    <row r="261" ht="18">
      <c r="A261" s="39"/>
    </row>
    <row r="262" ht="18">
      <c r="A262" s="39"/>
    </row>
    <row r="263" ht="18">
      <c r="A263" s="39"/>
    </row>
    <row r="264" ht="18">
      <c r="A264" s="39"/>
    </row>
    <row r="265" ht="18">
      <c r="A265" s="39"/>
    </row>
    <row r="266" ht="18">
      <c r="A266" s="39"/>
    </row>
    <row r="267" ht="18">
      <c r="A267" s="39"/>
    </row>
    <row r="268" ht="18">
      <c r="A268" s="39"/>
    </row>
    <row r="269" ht="18">
      <c r="A269" s="39"/>
    </row>
    <row r="270" ht="18">
      <c r="A270" s="39"/>
    </row>
    <row r="271" ht="18">
      <c r="A271" s="39"/>
    </row>
    <row r="272" ht="18">
      <c r="A272" s="39"/>
    </row>
    <row r="273" ht="18">
      <c r="A273" s="39"/>
    </row>
    <row r="274" ht="18">
      <c r="A274" s="39"/>
    </row>
    <row r="275" ht="18">
      <c r="A275" s="39"/>
    </row>
    <row r="276" ht="18">
      <c r="A276" s="39"/>
    </row>
    <row r="277" ht="18">
      <c r="A277" s="39"/>
    </row>
    <row r="278" ht="18">
      <c r="A278" s="39"/>
    </row>
    <row r="279" ht="18">
      <c r="A279" s="39"/>
    </row>
    <row r="280" ht="18">
      <c r="A280" s="39"/>
    </row>
    <row r="281" ht="18">
      <c r="A281" s="39"/>
    </row>
    <row r="282" ht="18">
      <c r="A282" s="39"/>
    </row>
    <row r="283" ht="18">
      <c r="A283" s="39"/>
    </row>
    <row r="284" ht="18">
      <c r="A284" s="39"/>
    </row>
    <row r="285" ht="18">
      <c r="A285" s="39"/>
    </row>
    <row r="286" ht="18">
      <c r="A286" s="39"/>
    </row>
    <row r="287" ht="18">
      <c r="A287" s="39"/>
    </row>
    <row r="288" ht="18">
      <c r="A288" s="39"/>
    </row>
    <row r="289" ht="18">
      <c r="A289" s="39"/>
    </row>
    <row r="290" ht="18">
      <c r="A290" s="39"/>
    </row>
    <row r="291" ht="18">
      <c r="A291" s="39"/>
    </row>
    <row r="292" ht="18">
      <c r="A292" s="39"/>
    </row>
    <row r="293" ht="18">
      <c r="A293" s="39"/>
    </row>
    <row r="294" ht="18">
      <c r="A294" s="39"/>
    </row>
    <row r="295" ht="18">
      <c r="A295" s="39"/>
    </row>
    <row r="296" ht="18">
      <c r="A296" s="39"/>
    </row>
    <row r="297" ht="18">
      <c r="A297" s="39"/>
    </row>
    <row r="298" ht="18">
      <c r="A298" s="39"/>
    </row>
    <row r="299" ht="18">
      <c r="A299" s="39"/>
    </row>
    <row r="300" ht="18">
      <c r="A300" s="39"/>
    </row>
    <row r="301" ht="18">
      <c r="A301" s="39"/>
    </row>
    <row r="302" ht="18">
      <c r="A302" s="39"/>
    </row>
    <row r="303" ht="18">
      <c r="A303" s="39"/>
    </row>
    <row r="304" ht="18">
      <c r="A304" s="39"/>
    </row>
    <row r="305" ht="18">
      <c r="A305" s="39"/>
    </row>
    <row r="306" ht="18">
      <c r="A306" s="39"/>
    </row>
    <row r="307" ht="18">
      <c r="A307" s="39"/>
    </row>
    <row r="308" ht="18">
      <c r="A308" s="39"/>
    </row>
    <row r="309" ht="18">
      <c r="A309" s="39"/>
    </row>
    <row r="310" ht="18">
      <c r="A310" s="39"/>
    </row>
    <row r="311" ht="18">
      <c r="A311" s="39"/>
    </row>
    <row r="312" ht="18">
      <c r="A312" s="39"/>
    </row>
    <row r="313" ht="18">
      <c r="A313" s="39"/>
    </row>
    <row r="314" ht="18">
      <c r="A314" s="39"/>
    </row>
    <row r="315" ht="18">
      <c r="A315" s="39"/>
    </row>
    <row r="316" ht="18">
      <c r="A316" s="39"/>
    </row>
    <row r="317" ht="18">
      <c r="A317" s="39"/>
    </row>
    <row r="318" ht="18">
      <c r="A318" s="39"/>
    </row>
    <row r="319" ht="18">
      <c r="A319" s="39"/>
    </row>
    <row r="320" ht="18">
      <c r="A320" s="39"/>
    </row>
    <row r="321" ht="18">
      <c r="A321" s="39"/>
    </row>
    <row r="322" ht="18">
      <c r="A322" s="39"/>
    </row>
    <row r="323" ht="18">
      <c r="A323" s="39"/>
    </row>
    <row r="324" ht="18">
      <c r="A324" s="39"/>
    </row>
    <row r="325" ht="18">
      <c r="A325" s="39"/>
    </row>
    <row r="326" ht="18">
      <c r="A326" s="39"/>
    </row>
    <row r="327" ht="18">
      <c r="A327" s="39"/>
    </row>
    <row r="328" ht="18">
      <c r="A328" s="39"/>
    </row>
    <row r="329" ht="18">
      <c r="A329" s="39"/>
    </row>
    <row r="330" ht="18">
      <c r="A330" s="39"/>
    </row>
    <row r="331" ht="18">
      <c r="A331" s="39"/>
    </row>
    <row r="332" ht="18">
      <c r="A332" s="39"/>
    </row>
    <row r="333" ht="18">
      <c r="A333" s="39"/>
    </row>
    <row r="334" ht="18">
      <c r="A334" s="39"/>
    </row>
    <row r="335" ht="18">
      <c r="A335" s="39"/>
    </row>
    <row r="336" ht="18">
      <c r="A336" s="39"/>
    </row>
    <row r="337" ht="18">
      <c r="A337" s="39"/>
    </row>
    <row r="338" ht="18">
      <c r="A338" s="39"/>
    </row>
    <row r="339" ht="18">
      <c r="A339" s="39"/>
    </row>
    <row r="340" ht="18">
      <c r="A340" s="39"/>
    </row>
    <row r="341" ht="18">
      <c r="A341" s="39"/>
    </row>
    <row r="342" ht="18">
      <c r="A342" s="39"/>
    </row>
    <row r="343" ht="18">
      <c r="A343" s="39"/>
    </row>
    <row r="344" ht="18">
      <c r="A344" s="39"/>
    </row>
    <row r="345" ht="18">
      <c r="A345" s="39"/>
    </row>
    <row r="346" ht="18">
      <c r="A346" s="39"/>
    </row>
    <row r="347" ht="18">
      <c r="A347" s="39"/>
    </row>
    <row r="348" ht="18">
      <c r="A348" s="39"/>
    </row>
    <row r="349" ht="18">
      <c r="A349" s="39"/>
    </row>
    <row r="350" ht="18">
      <c r="A350" s="39"/>
    </row>
    <row r="351" ht="18">
      <c r="A351" s="39"/>
    </row>
    <row r="352" ht="18">
      <c r="A352" s="39"/>
    </row>
    <row r="353" ht="18">
      <c r="A353" s="39"/>
    </row>
    <row r="354" ht="18">
      <c r="A354" s="39"/>
    </row>
    <row r="355" ht="18">
      <c r="A355" s="39"/>
    </row>
    <row r="356" ht="18">
      <c r="A356" s="39"/>
    </row>
    <row r="357" ht="18">
      <c r="A357" s="39"/>
    </row>
    <row r="358" ht="18">
      <c r="A358" s="39"/>
    </row>
    <row r="359" ht="18">
      <c r="A359" s="39"/>
    </row>
    <row r="360" ht="18">
      <c r="A360" s="39"/>
    </row>
    <row r="361" ht="18">
      <c r="A361" s="39"/>
    </row>
    <row r="362" ht="18">
      <c r="A362" s="39"/>
    </row>
    <row r="363" ht="18">
      <c r="A363" s="39"/>
    </row>
    <row r="364" ht="18">
      <c r="A364" s="39"/>
    </row>
    <row r="365" ht="18">
      <c r="A365" s="39"/>
    </row>
    <row r="366" ht="18">
      <c r="A366" s="39"/>
    </row>
    <row r="367" ht="18">
      <c r="A367" s="39"/>
    </row>
    <row r="368" ht="18">
      <c r="A368" s="39"/>
    </row>
    <row r="369" ht="18">
      <c r="A369" s="39"/>
    </row>
    <row r="370" ht="18">
      <c r="A370" s="39"/>
    </row>
    <row r="371" ht="18">
      <c r="A371" s="39"/>
    </row>
    <row r="372" ht="18">
      <c r="A372" s="39"/>
    </row>
    <row r="373" ht="18">
      <c r="A373" s="39"/>
    </row>
    <row r="374" ht="18">
      <c r="A374" s="39"/>
    </row>
    <row r="375" ht="18">
      <c r="A375" s="39"/>
    </row>
    <row r="376" ht="18">
      <c r="A376" s="39"/>
    </row>
    <row r="377" ht="18">
      <c r="A377" s="39"/>
    </row>
    <row r="378" ht="18">
      <c r="A378" s="39"/>
    </row>
    <row r="379" ht="18">
      <c r="A379" s="39"/>
    </row>
    <row r="380" ht="18">
      <c r="A380" s="39"/>
    </row>
    <row r="381" ht="18">
      <c r="A381" s="39"/>
    </row>
    <row r="382" ht="18">
      <c r="A382" s="39"/>
    </row>
    <row r="383" ht="18">
      <c r="A383" s="39"/>
    </row>
    <row r="384" ht="18">
      <c r="A384" s="39"/>
    </row>
    <row r="385" ht="18">
      <c r="A385" s="39"/>
    </row>
    <row r="386" ht="18">
      <c r="A386" s="39"/>
    </row>
    <row r="387" ht="18">
      <c r="A387" s="39"/>
    </row>
    <row r="388" ht="18">
      <c r="A388" s="39"/>
    </row>
    <row r="389" ht="18">
      <c r="A389" s="39"/>
    </row>
    <row r="390" ht="18">
      <c r="A390" s="39"/>
    </row>
    <row r="391" ht="18">
      <c r="A391" s="39"/>
    </row>
    <row r="392" ht="18">
      <c r="A392" s="39"/>
    </row>
    <row r="393" ht="18">
      <c r="A393" s="39"/>
    </row>
    <row r="394" ht="18">
      <c r="A394" s="39"/>
    </row>
    <row r="395" ht="18">
      <c r="A395" s="39"/>
    </row>
    <row r="396" ht="18">
      <c r="A396" s="39"/>
    </row>
    <row r="397" ht="18">
      <c r="A397" s="39"/>
    </row>
    <row r="398" ht="18">
      <c r="A398" s="39"/>
    </row>
    <row r="399" ht="18">
      <c r="A399" s="39"/>
    </row>
    <row r="400" ht="18">
      <c r="A400" s="39"/>
    </row>
    <row r="401" ht="18">
      <c r="A401" s="39"/>
    </row>
    <row r="402" ht="18">
      <c r="A402" s="39"/>
    </row>
    <row r="403" ht="18">
      <c r="A403" s="39"/>
    </row>
    <row r="404" ht="18">
      <c r="A404" s="39"/>
    </row>
    <row r="405" ht="18">
      <c r="A405" s="39"/>
    </row>
    <row r="406" ht="18">
      <c r="A406" s="39"/>
    </row>
    <row r="407" ht="18">
      <c r="A407" s="39"/>
    </row>
    <row r="408" ht="18">
      <c r="A408" s="39"/>
    </row>
    <row r="409" ht="18">
      <c r="A409" s="39"/>
    </row>
    <row r="410" ht="18">
      <c r="A410" s="39"/>
    </row>
    <row r="411" ht="18">
      <c r="A411" s="39"/>
    </row>
    <row r="412" ht="18">
      <c r="A412" s="39"/>
    </row>
    <row r="413" ht="18">
      <c r="A413" s="39"/>
    </row>
    <row r="414" ht="18">
      <c r="A414" s="39"/>
    </row>
    <row r="415" ht="18">
      <c r="A415" s="39"/>
    </row>
    <row r="416" ht="18">
      <c r="A416" s="39"/>
    </row>
    <row r="417" ht="18">
      <c r="A417" s="39"/>
    </row>
    <row r="418" ht="18">
      <c r="A418" s="39"/>
    </row>
    <row r="419" ht="18">
      <c r="A419" s="39"/>
    </row>
    <row r="420" ht="18">
      <c r="A420" s="39"/>
    </row>
    <row r="421" ht="18">
      <c r="A421" s="39"/>
    </row>
    <row r="422" ht="18">
      <c r="A422" s="39"/>
    </row>
    <row r="423" ht="18">
      <c r="A423" s="39"/>
    </row>
    <row r="424" ht="18">
      <c r="A424" s="39"/>
    </row>
    <row r="425" ht="18">
      <c r="A425" s="39"/>
    </row>
    <row r="426" ht="18">
      <c r="A426" s="39"/>
    </row>
    <row r="427" ht="18">
      <c r="A427" s="39"/>
    </row>
    <row r="428" ht="18">
      <c r="A428" s="39"/>
    </row>
    <row r="429" ht="18">
      <c r="A429" s="39"/>
    </row>
    <row r="430" ht="18">
      <c r="A430" s="39"/>
    </row>
  </sheetData>
  <sheetProtection sheet="1" objects="1" scenarios="1"/>
  <printOptions/>
  <pageMargins left="0.25" right="0.25" top="0.5" bottom="0.5" header="0.5" footer="0.5"/>
  <pageSetup orientation="portrait" r:id="rId1"/>
  <headerFooter alignWithMargins="0">
    <oddFooter>&amp;CPage &amp;P of &amp;N</oddFooter>
  </headerFooter>
</worksheet>
</file>

<file path=xl/worksheets/sheet20.xml><?xml version="1.0" encoding="utf-8"?>
<worksheet xmlns="http://schemas.openxmlformats.org/spreadsheetml/2006/main" xmlns:r="http://schemas.openxmlformats.org/officeDocument/2006/relationships">
  <sheetPr codeName="Sheet25">
    <pageSetUpPr fitToPage="1"/>
  </sheetPr>
  <dimension ref="A1:N47"/>
  <sheetViews>
    <sheetView showGridLines="0" zoomScale="75" zoomScaleNormal="75" zoomScalePageLayoutView="0" workbookViewId="0" topLeftCell="A1">
      <selection activeCell="B9" sqref="B9"/>
    </sheetView>
  </sheetViews>
  <sheetFormatPr defaultColWidth="12.57421875" defaultRowHeight="12.75"/>
  <cols>
    <col min="1" max="1" width="16.57421875" style="20" customWidth="1"/>
    <col min="2" max="2" width="12.00390625" style="20" customWidth="1"/>
    <col min="3" max="3" width="2.28125" style="20" customWidth="1"/>
    <col min="4" max="4" width="0.71875" style="20" customWidth="1"/>
    <col min="5" max="5" width="13.140625" style="20" customWidth="1"/>
    <col min="6" max="7" width="0.5625" style="20" customWidth="1"/>
    <col min="8" max="8" width="49.7109375" style="20" customWidth="1"/>
    <col min="9" max="16384" width="12.57421875" style="20" customWidth="1"/>
  </cols>
  <sheetData>
    <row r="1" spans="1:8" ht="15">
      <c r="A1" s="173"/>
      <c r="B1" s="174"/>
      <c r="C1" s="174"/>
      <c r="D1" s="174"/>
      <c r="E1" s="175"/>
      <c r="F1" s="175"/>
      <c r="G1" s="175"/>
      <c r="H1" s="176"/>
    </row>
    <row r="2" spans="1:8" ht="23.25">
      <c r="A2" s="177" t="str">
        <f>Competition</f>
        <v>World Championship</v>
      </c>
      <c r="B2" s="178"/>
      <c r="C2" s="178"/>
      <c r="D2" s="178"/>
      <c r="E2" s="179"/>
      <c r="F2" s="179"/>
      <c r="G2" s="179"/>
      <c r="H2" s="180" t="str">
        <f>Dates</f>
        <v>4. - 8. August 2010</v>
      </c>
    </row>
    <row r="3" spans="1:8" ht="12" customHeight="1">
      <c r="A3" s="181"/>
      <c r="B3" s="178"/>
      <c r="C3" s="178"/>
      <c r="D3" s="178"/>
      <c r="E3" s="179"/>
      <c r="F3" s="179"/>
      <c r="G3" s="179"/>
      <c r="H3" s="182"/>
    </row>
    <row r="4" spans="1:8" ht="12" customHeight="1" thickBot="1">
      <c r="A4" s="181"/>
      <c r="B4" s="178"/>
      <c r="C4" s="178"/>
      <c r="D4" s="192"/>
      <c r="E4" s="183"/>
      <c r="F4" s="179"/>
      <c r="G4" s="179"/>
      <c r="H4" s="182"/>
    </row>
    <row r="5" spans="1:8" ht="12" customHeight="1">
      <c r="A5" s="173"/>
      <c r="B5" s="174"/>
      <c r="C5" s="174"/>
      <c r="D5" s="178"/>
      <c r="E5" s="184"/>
      <c r="F5" s="175"/>
      <c r="G5" s="175"/>
      <c r="H5" s="176"/>
    </row>
    <row r="6" spans="1:8" ht="15">
      <c r="A6" s="181"/>
      <c r="B6" s="178"/>
      <c r="C6" s="178"/>
      <c r="D6" s="178"/>
      <c r="E6" s="185" t="s">
        <v>187</v>
      </c>
      <c r="F6" s="186" t="s">
        <v>369</v>
      </c>
      <c r="G6" s="179"/>
      <c r="H6" s="182"/>
    </row>
    <row r="7" spans="1:8" ht="18">
      <c r="A7" s="187" t="str">
        <f>Category</f>
        <v>Senior Pairs</v>
      </c>
      <c r="B7" s="178"/>
      <c r="C7" s="178"/>
      <c r="D7" s="178"/>
      <c r="E7" s="185" t="s">
        <v>67</v>
      </c>
      <c r="F7" s="188" t="str">
        <f>VLOOKUP($F$6,Competitor_Info,2,FALSE)</f>
        <v>Belgium</v>
      </c>
      <c r="G7" s="188"/>
      <c r="H7" s="182"/>
    </row>
    <row r="8" spans="1:8" ht="18">
      <c r="A8" s="187" t="s">
        <v>188</v>
      </c>
      <c r="B8" s="189">
        <v>2.22</v>
      </c>
      <c r="C8" s="178"/>
      <c r="D8" s="178"/>
      <c r="E8" s="185"/>
      <c r="F8" s="190" t="str">
        <f>VLOOKUP($F$6,Competitor_Info,3,FALSE)</f>
        <v>Belgium</v>
      </c>
      <c r="G8" s="190"/>
      <c r="H8" s="182"/>
    </row>
    <row r="9" spans="1:8" ht="12" customHeight="1" thickBot="1">
      <c r="A9" s="191"/>
      <c r="B9" s="192"/>
      <c r="C9" s="192"/>
      <c r="D9" s="192"/>
      <c r="E9" s="183"/>
      <c r="F9" s="183"/>
      <c r="G9" s="183"/>
      <c r="H9" s="193"/>
    </row>
    <row r="10" spans="1:8" ht="7.5" customHeight="1">
      <c r="A10" s="115"/>
      <c r="B10" s="74"/>
      <c r="C10" s="74"/>
      <c r="D10" s="74"/>
      <c r="E10" s="116"/>
      <c r="F10" s="116"/>
      <c r="G10" s="116"/>
      <c r="H10" s="117"/>
    </row>
    <row r="11" spans="1:8" ht="23.25">
      <c r="A11" s="118" t="s">
        <v>376</v>
      </c>
      <c r="B11" s="119"/>
      <c r="C11" s="119"/>
      <c r="D11" s="119"/>
      <c r="E11" s="119"/>
      <c r="F11" s="120"/>
      <c r="G11" s="120"/>
      <c r="H11" s="121"/>
    </row>
    <row r="12" spans="1:8" ht="7.5" customHeight="1">
      <c r="A12" s="115"/>
      <c r="B12" s="74"/>
      <c r="C12" s="74"/>
      <c r="D12" s="74"/>
      <c r="E12" s="116"/>
      <c r="F12" s="116"/>
      <c r="G12" s="116"/>
      <c r="H12" s="117"/>
    </row>
    <row r="13" spans="1:8" s="124" customFormat="1" ht="15">
      <c r="A13" s="122"/>
      <c r="B13" s="123"/>
      <c r="C13" s="123"/>
      <c r="D13" s="123"/>
      <c r="E13" s="379"/>
      <c r="F13" s="379"/>
      <c r="G13" s="379"/>
      <c r="H13" s="384" t="s">
        <v>114</v>
      </c>
    </row>
    <row r="14" spans="1:8" ht="15">
      <c r="A14" s="125"/>
      <c r="B14" s="126"/>
      <c r="C14" s="80"/>
      <c r="D14" s="80"/>
      <c r="E14" s="380"/>
      <c r="F14" s="380"/>
      <c r="G14" s="380"/>
      <c r="H14" s="382"/>
    </row>
    <row r="15" spans="1:8" ht="15">
      <c r="A15" s="125" t="str">
        <f>IF(Judge1="","",('Competition Info.'!B12))</f>
        <v>Judge 1:</v>
      </c>
      <c r="B15" s="80" t="str">
        <f>IF(Judge1="","",(Judge1))</f>
        <v>Isabella Beltramo</v>
      </c>
      <c r="C15" s="80"/>
      <c r="D15" s="80"/>
      <c r="E15" s="381"/>
      <c r="F15" s="381"/>
      <c r="G15" s="381"/>
      <c r="H15" s="466">
        <v>58</v>
      </c>
    </row>
    <row r="16" spans="1:8" ht="15">
      <c r="A16" s="125" t="str">
        <f>IF(Judge2="","",('Competition Info.'!B13))</f>
        <v>Judge 2:</v>
      </c>
      <c r="B16" s="80" t="str">
        <f>IF(Judge2="","",(Judge2))</f>
        <v>Zoey Flesher</v>
      </c>
      <c r="C16" s="80"/>
      <c r="D16" s="80"/>
      <c r="E16" s="381"/>
      <c r="F16" s="381"/>
      <c r="G16" s="381"/>
      <c r="H16" s="466">
        <v>61</v>
      </c>
    </row>
    <row r="17" spans="1:8" ht="15">
      <c r="A17" s="125" t="str">
        <f>IF(Judge3="","",('Competition Info.'!B14))</f>
        <v>Judge 3:</v>
      </c>
      <c r="B17" s="80" t="str">
        <f>IF(Judge3="","",(Judge3))</f>
        <v>Janne Tou</v>
      </c>
      <c r="C17" s="80"/>
      <c r="D17" s="80"/>
      <c r="E17" s="381"/>
      <c r="F17" s="381"/>
      <c r="G17" s="381"/>
      <c r="H17" s="466">
        <v>70</v>
      </c>
    </row>
    <row r="18" spans="1:8" ht="15">
      <c r="A18" s="125" t="str">
        <f>IF(Judge4="","",('Competition Info.'!B15))</f>
        <v>Judge 4:</v>
      </c>
      <c r="B18" s="80" t="str">
        <f>IF(Judge4="","",(Judge4))</f>
        <v>Ron Kopas</v>
      </c>
      <c r="C18" s="80"/>
      <c r="D18" s="80"/>
      <c r="E18" s="381"/>
      <c r="F18" s="381"/>
      <c r="G18" s="381"/>
      <c r="H18" s="466">
        <v>66</v>
      </c>
    </row>
    <row r="19" spans="1:8" ht="15">
      <c r="A19" s="125" t="str">
        <f>IF(Judge5="","",('Competition Info.'!B16))</f>
        <v>Judge 5:</v>
      </c>
      <c r="B19" s="80" t="str">
        <f>IF(Judge5="","",(Judge5))</f>
        <v>Sheri Carter</v>
      </c>
      <c r="C19" s="80"/>
      <c r="D19" s="80"/>
      <c r="E19" s="381"/>
      <c r="F19" s="381"/>
      <c r="G19" s="381"/>
      <c r="H19" s="466">
        <v>63</v>
      </c>
    </row>
    <row r="20" spans="1:8" ht="15">
      <c r="A20" s="125" t="str">
        <f>IF(Judge6="","",('Competition Info.'!B17))</f>
        <v>Judge 6:</v>
      </c>
      <c r="B20" s="80" t="str">
        <f>IF(Judge6="","",(Judge6))</f>
        <v>Yasuyo Yumiya</v>
      </c>
      <c r="C20" s="80"/>
      <c r="D20" s="80"/>
      <c r="E20" s="381"/>
      <c r="F20" s="381"/>
      <c r="G20" s="381"/>
      <c r="H20" s="466">
        <v>60</v>
      </c>
    </row>
    <row r="21" spans="1:8" ht="15">
      <c r="A21" s="125" t="str">
        <f>IF(Judge7="","",('Competition Info.'!B18))</f>
        <v>Judge 7:</v>
      </c>
      <c r="B21" s="80" t="str">
        <f>IF(Judge7="","",(Judge7))</f>
        <v>Evy Santermans</v>
      </c>
      <c r="C21" s="80"/>
      <c r="D21" s="80"/>
      <c r="E21" s="381"/>
      <c r="F21" s="381"/>
      <c r="G21" s="381"/>
      <c r="H21" s="466">
        <v>60</v>
      </c>
    </row>
    <row r="22" spans="1:8" ht="15">
      <c r="A22" s="125" t="str">
        <f>IF(Judge8="","",('Competition Info.'!B19))</f>
        <v>Judge 8:</v>
      </c>
      <c r="B22" s="80" t="str">
        <f>IF(Judge8="","",(Judge8))</f>
        <v>Àngel Escuin</v>
      </c>
      <c r="C22" s="80"/>
      <c r="D22" s="80"/>
      <c r="E22" s="381"/>
      <c r="F22" s="381"/>
      <c r="G22" s="381"/>
      <c r="H22" s="466">
        <v>67</v>
      </c>
    </row>
    <row r="23" spans="1:8" ht="15">
      <c r="A23" s="125" t="str">
        <f>IF(Judge9="","",('Competition Info.'!B20))</f>
        <v>Judge 9:</v>
      </c>
      <c r="B23" s="80" t="str">
        <f>IF(Judge9="","",(Judge9))</f>
        <v>Rebeca Lelaizant</v>
      </c>
      <c r="C23" s="80"/>
      <c r="D23" s="80"/>
      <c r="E23" s="381"/>
      <c r="F23" s="381"/>
      <c r="G23" s="381"/>
      <c r="H23" s="466">
        <v>58</v>
      </c>
    </row>
    <row r="24" spans="1:8" ht="15">
      <c r="A24" s="125">
        <f>IF(Judge10="","",('Competition Info.'!B21))</f>
      </c>
      <c r="B24" s="80">
        <f>IF(Judge10="","",(Judge10))</f>
      </c>
      <c r="C24" s="80"/>
      <c r="D24" s="80"/>
      <c r="E24" s="381"/>
      <c r="F24" s="381"/>
      <c r="G24" s="381"/>
      <c r="H24" s="383"/>
    </row>
    <row r="25" spans="1:9" ht="15">
      <c r="A25" s="125">
        <f>IF(Judge11="","",('Competition Info.'!B22))</f>
      </c>
      <c r="B25" s="80">
        <f>IF(Judge11="","",(Judge11))</f>
      </c>
      <c r="C25" s="80"/>
      <c r="D25" s="80"/>
      <c r="E25" s="381"/>
      <c r="F25" s="381"/>
      <c r="G25" s="381"/>
      <c r="H25" s="383"/>
      <c r="I25" s="127"/>
    </row>
    <row r="26" spans="1:8" ht="15">
      <c r="A26" s="125">
        <f>IF(Judge12="","",('Competition Info.'!B23))</f>
      </c>
      <c r="B26" s="80">
        <f>IF(Judge12="","",(Judge12))</f>
      </c>
      <c r="C26" s="80"/>
      <c r="D26" s="80"/>
      <c r="E26" s="381"/>
      <c r="F26" s="381"/>
      <c r="G26" s="381"/>
      <c r="H26" s="383"/>
    </row>
    <row r="27" spans="1:8" ht="15">
      <c r="A27" s="125">
        <f>IF(Judge13="","",('Competition Info.'!B24))</f>
      </c>
      <c r="B27" s="80">
        <f>IF(Judge13="","",(Judge13))</f>
      </c>
      <c r="C27" s="80"/>
      <c r="D27" s="80"/>
      <c r="E27" s="381"/>
      <c r="F27" s="381"/>
      <c r="G27" s="381"/>
      <c r="H27" s="383"/>
    </row>
    <row r="28" spans="1:8" ht="15">
      <c r="A28" s="125">
        <f>IF(Judge14="","",('Competition Info.'!B25))</f>
      </c>
      <c r="B28" s="80">
        <f>IF(Judge14="","",(Judge14))</f>
      </c>
      <c r="C28" s="80"/>
      <c r="D28" s="80"/>
      <c r="E28" s="381"/>
      <c r="F28" s="381"/>
      <c r="G28" s="381"/>
      <c r="H28" s="383"/>
    </row>
    <row r="29" spans="1:8" ht="15">
      <c r="A29" s="125">
        <f>IF(Judge15="","",('Competition Info.'!B26))</f>
      </c>
      <c r="B29" s="80">
        <f>IF(Judge15="","",(Judge15))</f>
      </c>
      <c r="C29" s="80"/>
      <c r="D29" s="80"/>
      <c r="E29" s="381"/>
      <c r="F29" s="381"/>
      <c r="G29" s="381"/>
      <c r="H29" s="383"/>
    </row>
    <row r="30" spans="1:8" ht="12" customHeight="1">
      <c r="A30" s="115"/>
      <c r="B30" s="74"/>
      <c r="C30" s="74"/>
      <c r="D30" s="74"/>
      <c r="E30" s="116"/>
      <c r="F30" s="116"/>
      <c r="G30" s="116"/>
      <c r="H30" s="117"/>
    </row>
    <row r="31" spans="1:8" ht="15">
      <c r="A31" s="115"/>
      <c r="B31" s="128" t="s">
        <v>190</v>
      </c>
      <c r="C31" s="74"/>
      <c r="D31" s="74"/>
      <c r="E31" s="116">
        <f>SUM(H15:H29)</f>
        <v>563</v>
      </c>
      <c r="F31" s="116"/>
      <c r="G31" s="116"/>
      <c r="H31" s="129"/>
    </row>
    <row r="32" spans="1:14" ht="15">
      <c r="A32" s="115"/>
      <c r="B32" s="128" t="s">
        <v>191</v>
      </c>
      <c r="C32" s="74"/>
      <c r="D32" s="74"/>
      <c r="E32" s="116">
        <f>IF(COUNTA(H15:H29)&gt;4,MAX(H15:H29),0)</f>
        <v>70</v>
      </c>
      <c r="F32" s="116"/>
      <c r="G32" s="116"/>
      <c r="H32" s="129"/>
      <c r="I32" s="116"/>
      <c r="J32" s="116"/>
      <c r="K32" s="116"/>
      <c r="L32" s="116"/>
      <c r="M32" s="116"/>
      <c r="N32" s="74"/>
    </row>
    <row r="33" spans="1:14" ht="15">
      <c r="A33" s="115"/>
      <c r="B33" s="128" t="s">
        <v>192</v>
      </c>
      <c r="C33" s="74"/>
      <c r="D33" s="74"/>
      <c r="E33" s="116">
        <f>IF(COUNTA(H15:H29)&gt;4,MIN(H15:H29),0)</f>
        <v>58</v>
      </c>
      <c r="F33" s="116"/>
      <c r="G33" s="116"/>
      <c r="H33" s="129"/>
      <c r="I33" s="116"/>
      <c r="J33" s="116"/>
      <c r="K33" s="116"/>
      <c r="L33" s="116"/>
      <c r="M33" s="116"/>
      <c r="N33" s="74"/>
    </row>
    <row r="34" spans="1:14" ht="15">
      <c r="A34" s="115"/>
      <c r="B34" s="128" t="s">
        <v>193</v>
      </c>
      <c r="C34" s="74"/>
      <c r="D34" s="74"/>
      <c r="E34" s="116">
        <f>SUM(E31-E32-E33)</f>
        <v>435</v>
      </c>
      <c r="F34" s="116"/>
      <c r="G34" s="116"/>
      <c r="H34" s="129"/>
      <c r="I34" s="116"/>
      <c r="J34" s="116"/>
      <c r="K34" s="116"/>
      <c r="L34" s="116"/>
      <c r="M34" s="116"/>
      <c r="N34" s="74"/>
    </row>
    <row r="35" spans="1:8" ht="12" customHeight="1">
      <c r="A35" s="130"/>
      <c r="B35" s="77"/>
      <c r="C35" s="77"/>
      <c r="D35" s="77"/>
      <c r="E35" s="131"/>
      <c r="F35" s="131"/>
      <c r="G35" s="131"/>
      <c r="H35" s="132"/>
    </row>
    <row r="36" spans="1:8" ht="7.5" customHeight="1">
      <c r="A36" s="115"/>
      <c r="B36" s="74"/>
      <c r="C36" s="74"/>
      <c r="D36" s="74"/>
      <c r="E36" s="116"/>
      <c r="F36" s="116"/>
      <c r="G36" s="116"/>
      <c r="H36" s="117"/>
    </row>
    <row r="37" spans="1:8" ht="15">
      <c r="A37" s="115"/>
      <c r="B37" s="128" t="s">
        <v>194</v>
      </c>
      <c r="C37" s="74"/>
      <c r="D37" s="74"/>
      <c r="E37" s="116">
        <f>SUM(E34:F34)</f>
        <v>435</v>
      </c>
      <c r="F37" s="116"/>
      <c r="G37" s="116"/>
      <c r="H37" s="117"/>
    </row>
    <row r="38" spans="1:8" ht="15">
      <c r="A38" s="115"/>
      <c r="B38" s="128" t="s">
        <v>195</v>
      </c>
      <c r="C38" s="74"/>
      <c r="D38" s="74"/>
      <c r="E38" s="133">
        <f>IF(COUNTA(H15:H29)&gt;4,ROUND(E37/(COUNTA(H15:H29)-2),4),ROUND(E37/(COUNTA(H15:H29)),4))</f>
        <v>62.1429</v>
      </c>
      <c r="F38" s="116"/>
      <c r="G38" s="116"/>
      <c r="H38" s="117"/>
    </row>
    <row r="39" spans="1:8" ht="7.5" customHeight="1" thickBot="1">
      <c r="A39" s="115"/>
      <c r="B39" s="74"/>
      <c r="C39" s="74"/>
      <c r="D39" s="74"/>
      <c r="E39" s="116"/>
      <c r="F39" s="116"/>
      <c r="G39" s="116"/>
      <c r="H39" s="117"/>
    </row>
    <row r="40" spans="1:8" ht="5.25" customHeight="1">
      <c r="A40" s="173"/>
      <c r="B40" s="174"/>
      <c r="C40" s="174"/>
      <c r="D40" s="174"/>
      <c r="E40" s="175"/>
      <c r="F40" s="175"/>
      <c r="G40" s="175"/>
      <c r="H40" s="176"/>
    </row>
    <row r="41" spans="1:8" ht="15" customHeight="1" thickBot="1">
      <c r="A41" s="191"/>
      <c r="B41" s="378" t="s">
        <v>198</v>
      </c>
      <c r="C41" s="192"/>
      <c r="D41" s="192"/>
      <c r="E41" s="441">
        <f>E38</f>
        <v>62.1429</v>
      </c>
      <c r="F41" s="183"/>
      <c r="G41" s="183"/>
      <c r="H41" s="193"/>
    </row>
    <row r="42" spans="1:8" ht="9.75" customHeight="1">
      <c r="A42" s="181"/>
      <c r="B42" s="178"/>
      <c r="C42" s="178"/>
      <c r="D42" s="178"/>
      <c r="E42" s="179"/>
      <c r="F42" s="179"/>
      <c r="G42" s="179"/>
      <c r="H42" s="182"/>
    </row>
    <row r="43" spans="1:8" ht="15" customHeight="1">
      <c r="A43" s="194"/>
      <c r="B43" s="195" t="s">
        <v>196</v>
      </c>
      <c r="C43" s="178"/>
      <c r="D43" s="178"/>
      <c r="E43" s="196">
        <f>IF(B8=0,0,IF(Category="Team",IF(B8&gt;3.4,5,IF(B8&lt;2.5,5,0)),IF(Category="Junior Pairs",IF(B8&gt;2.1,5,IF(B8&lt;1.2,5,0)),IF(Category="Senior Pairs",IF(B8&gt;2.4,5,IF(B8&lt;1.5,5,0))))))</f>
        <v>0</v>
      </c>
      <c r="F43" s="178"/>
      <c r="G43" s="178"/>
      <c r="H43" s="182"/>
    </row>
    <row r="44" spans="1:8" ht="15" customHeight="1" thickBot="1">
      <c r="A44" s="181"/>
      <c r="B44" s="195" t="s">
        <v>197</v>
      </c>
      <c r="C44" s="197"/>
      <c r="D44" s="197"/>
      <c r="E44" s="189">
        <v>0</v>
      </c>
      <c r="F44" s="198">
        <f>SUM(E43:E44)</f>
        <v>0</v>
      </c>
      <c r="G44" s="179"/>
      <c r="H44" s="182"/>
    </row>
    <row r="45" spans="1:8" ht="15">
      <c r="A45" s="173"/>
      <c r="B45" s="174"/>
      <c r="C45" s="199"/>
      <c r="D45" s="199"/>
      <c r="E45" s="175"/>
      <c r="F45" s="175"/>
      <c r="G45" s="175"/>
      <c r="H45" s="176"/>
    </row>
    <row r="46" spans="1:8" ht="15">
      <c r="A46" s="194"/>
      <c r="B46" s="195" t="s">
        <v>303</v>
      </c>
      <c r="C46" s="197"/>
      <c r="D46" s="197"/>
      <c r="E46" s="440">
        <f>ROUND(SUM(E41-E43-E44),4)</f>
        <v>62.1429</v>
      </c>
      <c r="F46" s="179"/>
      <c r="G46" s="179"/>
      <c r="H46" s="182"/>
    </row>
    <row r="47" spans="1:8" ht="15.75" thickBot="1">
      <c r="A47" s="191"/>
      <c r="B47" s="192"/>
      <c r="C47" s="192"/>
      <c r="D47" s="192"/>
      <c r="E47" s="183"/>
      <c r="F47" s="183"/>
      <c r="G47" s="183"/>
      <c r="H47" s="193"/>
    </row>
  </sheetData>
  <sheetProtection sheet="1" objects="1" scenarios="1"/>
  <conditionalFormatting sqref="B8">
    <cfRule type="expression" priority="2" dxfId="0" stopIfTrue="1">
      <formula>OR(B8=0,B8="")</formula>
    </cfRule>
  </conditionalFormatting>
  <conditionalFormatting sqref="E43:E44">
    <cfRule type="cellIs" priority="1" dxfId="0" operator="greaterThan" stopIfTrue="1">
      <formula>0</formula>
    </cfRule>
  </conditionalFormatting>
  <printOptions/>
  <pageMargins left="0.5" right="0.5" top="0.75" bottom="0.75" header="0.25" footer="0.25"/>
  <pageSetup fitToHeight="1" fitToWidth="1" orientation="portrait" r:id="rId1"/>
</worksheet>
</file>

<file path=xl/worksheets/sheet21.xml><?xml version="1.0" encoding="utf-8"?>
<worksheet xmlns="http://schemas.openxmlformats.org/spreadsheetml/2006/main" xmlns:r="http://schemas.openxmlformats.org/officeDocument/2006/relationships">
  <sheetPr codeName="Sheet27">
    <pageSetUpPr fitToPage="1"/>
  </sheetPr>
  <dimension ref="A1:N47"/>
  <sheetViews>
    <sheetView showGridLines="0" zoomScale="75" zoomScaleNormal="75" zoomScalePageLayoutView="0" workbookViewId="0" topLeftCell="A1">
      <selection activeCell="H24" sqref="H24"/>
    </sheetView>
  </sheetViews>
  <sheetFormatPr defaultColWidth="12.57421875" defaultRowHeight="12.75"/>
  <cols>
    <col min="1" max="1" width="16.57421875" style="20" customWidth="1"/>
    <col min="2" max="2" width="12.00390625" style="20" customWidth="1"/>
    <col min="3" max="3" width="2.28125" style="20" customWidth="1"/>
    <col min="4" max="4" width="0.71875" style="20" customWidth="1"/>
    <col min="5" max="5" width="13.140625" style="20" customWidth="1"/>
    <col min="6" max="7" width="0.5625" style="20" customWidth="1"/>
    <col min="8" max="8" width="49.7109375" style="20" customWidth="1"/>
    <col min="9" max="16384" width="12.57421875" style="20" customWidth="1"/>
  </cols>
  <sheetData>
    <row r="1" spans="1:8" ht="15">
      <c r="A1" s="173"/>
      <c r="B1" s="174"/>
      <c r="C1" s="174"/>
      <c r="D1" s="174"/>
      <c r="E1" s="175"/>
      <c r="F1" s="175"/>
      <c r="G1" s="175"/>
      <c r="H1" s="176"/>
    </row>
    <row r="2" spans="1:8" ht="23.25">
      <c r="A2" s="177" t="str">
        <f>Competition</f>
        <v>World Championship</v>
      </c>
      <c r="B2" s="178"/>
      <c r="C2" s="178"/>
      <c r="D2" s="178"/>
      <c r="E2" s="179"/>
      <c r="F2" s="179"/>
      <c r="G2" s="179"/>
      <c r="H2" s="180" t="str">
        <f>Dates</f>
        <v>4. - 8. August 2010</v>
      </c>
    </row>
    <row r="3" spans="1:8" ht="12" customHeight="1">
      <c r="A3" s="181"/>
      <c r="B3" s="178"/>
      <c r="C3" s="178"/>
      <c r="D3" s="178"/>
      <c r="E3" s="179"/>
      <c r="F3" s="179"/>
      <c r="G3" s="179"/>
      <c r="H3" s="182"/>
    </row>
    <row r="4" spans="1:8" ht="12" customHeight="1" thickBot="1">
      <c r="A4" s="181"/>
      <c r="B4" s="178"/>
      <c r="C4" s="178"/>
      <c r="D4" s="192"/>
      <c r="E4" s="183"/>
      <c r="F4" s="179"/>
      <c r="G4" s="179"/>
      <c r="H4" s="182"/>
    </row>
    <row r="5" spans="1:8" ht="12" customHeight="1">
      <c r="A5" s="173"/>
      <c r="B5" s="174"/>
      <c r="C5" s="174"/>
      <c r="D5" s="178"/>
      <c r="E5" s="184"/>
      <c r="F5" s="175"/>
      <c r="G5" s="175"/>
      <c r="H5" s="176"/>
    </row>
    <row r="6" spans="1:8" ht="15">
      <c r="A6" s="181"/>
      <c r="B6" s="178"/>
      <c r="C6" s="178"/>
      <c r="D6" s="178"/>
      <c r="E6" s="185" t="s">
        <v>187</v>
      </c>
      <c r="F6" s="186" t="s">
        <v>370</v>
      </c>
      <c r="G6" s="179"/>
      <c r="H6" s="182"/>
    </row>
    <row r="7" spans="1:8" ht="18">
      <c r="A7" s="187" t="str">
        <f>Category</f>
        <v>Senior Pairs</v>
      </c>
      <c r="B7" s="178"/>
      <c r="C7" s="178"/>
      <c r="D7" s="178"/>
      <c r="E7" s="185" t="s">
        <v>67</v>
      </c>
      <c r="F7" s="188" t="str">
        <f>VLOOKUP($F$6,Competitor_Info,2,FALSE)</f>
        <v>Italy</v>
      </c>
      <c r="G7" s="188"/>
      <c r="H7" s="182"/>
    </row>
    <row r="8" spans="1:8" ht="18">
      <c r="A8" s="187" t="s">
        <v>188</v>
      </c>
      <c r="B8" s="189">
        <v>2.28</v>
      </c>
      <c r="C8" s="178"/>
      <c r="D8" s="178"/>
      <c r="E8" s="185"/>
      <c r="F8" s="190" t="str">
        <f>VLOOKUP($F$6,Competitor_Info,3,FALSE)</f>
        <v>Italy</v>
      </c>
      <c r="G8" s="190"/>
      <c r="H8" s="182"/>
    </row>
    <row r="9" spans="1:8" ht="12" customHeight="1" thickBot="1">
      <c r="A9" s="191"/>
      <c r="B9" s="192"/>
      <c r="C9" s="192"/>
      <c r="D9" s="192"/>
      <c r="E9" s="183"/>
      <c r="F9" s="183"/>
      <c r="G9" s="183"/>
      <c r="H9" s="193"/>
    </row>
    <row r="10" spans="1:8" ht="7.5" customHeight="1">
      <c r="A10" s="115"/>
      <c r="B10" s="74"/>
      <c r="C10" s="74"/>
      <c r="D10" s="74"/>
      <c r="E10" s="116"/>
      <c r="F10" s="116"/>
      <c r="G10" s="116"/>
      <c r="H10" s="117"/>
    </row>
    <row r="11" spans="1:8" ht="23.25">
      <c r="A11" s="118" t="s">
        <v>376</v>
      </c>
      <c r="B11" s="119"/>
      <c r="C11" s="119"/>
      <c r="D11" s="119"/>
      <c r="E11" s="119"/>
      <c r="F11" s="120"/>
      <c r="G11" s="120"/>
      <c r="H11" s="121"/>
    </row>
    <row r="12" spans="1:8" ht="7.5" customHeight="1">
      <c r="A12" s="115"/>
      <c r="B12" s="74"/>
      <c r="C12" s="74"/>
      <c r="D12" s="74"/>
      <c r="E12" s="116"/>
      <c r="F12" s="116"/>
      <c r="G12" s="116"/>
      <c r="H12" s="117"/>
    </row>
    <row r="13" spans="1:8" s="124" customFormat="1" ht="15">
      <c r="A13" s="122"/>
      <c r="B13" s="123"/>
      <c r="C13" s="123"/>
      <c r="D13" s="123"/>
      <c r="E13" s="379"/>
      <c r="F13" s="379"/>
      <c r="G13" s="379"/>
      <c r="H13" s="384" t="s">
        <v>114</v>
      </c>
    </row>
    <row r="14" spans="1:8" ht="15">
      <c r="A14" s="125"/>
      <c r="B14" s="126"/>
      <c r="C14" s="80"/>
      <c r="D14" s="80"/>
      <c r="E14" s="380"/>
      <c r="F14" s="380"/>
      <c r="G14" s="380"/>
      <c r="H14" s="382"/>
    </row>
    <row r="15" spans="1:8" ht="15">
      <c r="A15" s="125" t="str">
        <f>IF(Judge1="","",('Competition Info.'!B12))</f>
        <v>Judge 1:</v>
      </c>
      <c r="B15" s="80" t="str">
        <f>IF(Judge1="","",(Judge1))</f>
        <v>Isabella Beltramo</v>
      </c>
      <c r="C15" s="80"/>
      <c r="D15" s="80"/>
      <c r="E15" s="381"/>
      <c r="F15" s="381"/>
      <c r="G15" s="381"/>
      <c r="H15" s="466">
        <v>74</v>
      </c>
    </row>
    <row r="16" spans="1:8" ht="15">
      <c r="A16" s="125" t="str">
        <f>IF(Judge2="","",('Competition Info.'!B13))</f>
        <v>Judge 2:</v>
      </c>
      <c r="B16" s="80" t="str">
        <f>IF(Judge2="","",(Judge2))</f>
        <v>Zoey Flesher</v>
      </c>
      <c r="C16" s="80"/>
      <c r="D16" s="80"/>
      <c r="E16" s="381"/>
      <c r="F16" s="381"/>
      <c r="G16" s="381"/>
      <c r="H16" s="466">
        <v>64</v>
      </c>
    </row>
    <row r="17" spans="1:8" ht="15">
      <c r="A17" s="125" t="str">
        <f>IF(Judge3="","",('Competition Info.'!B14))</f>
        <v>Judge 3:</v>
      </c>
      <c r="B17" s="80" t="str">
        <f>IF(Judge3="","",(Judge3))</f>
        <v>Janne Tou</v>
      </c>
      <c r="C17" s="80"/>
      <c r="D17" s="80"/>
      <c r="E17" s="381"/>
      <c r="F17" s="381"/>
      <c r="G17" s="381"/>
      <c r="H17" s="466">
        <v>72</v>
      </c>
    </row>
    <row r="18" spans="1:8" ht="15">
      <c r="A18" s="125" t="str">
        <f>IF(Judge4="","",('Competition Info.'!B15))</f>
        <v>Judge 4:</v>
      </c>
      <c r="B18" s="80" t="str">
        <f>IF(Judge4="","",(Judge4))</f>
        <v>Ron Kopas</v>
      </c>
      <c r="C18" s="80"/>
      <c r="D18" s="80"/>
      <c r="E18" s="381"/>
      <c r="F18" s="381"/>
      <c r="G18" s="381"/>
      <c r="H18" s="466">
        <v>68</v>
      </c>
    </row>
    <row r="19" spans="1:8" ht="15">
      <c r="A19" s="125" t="str">
        <f>IF(Judge5="","",('Competition Info.'!B16))</f>
        <v>Judge 5:</v>
      </c>
      <c r="B19" s="80" t="str">
        <f>IF(Judge5="","",(Judge5))</f>
        <v>Sheri Carter</v>
      </c>
      <c r="C19" s="80"/>
      <c r="D19" s="80"/>
      <c r="E19" s="381"/>
      <c r="F19" s="381"/>
      <c r="G19" s="381"/>
      <c r="H19" s="466">
        <v>60</v>
      </c>
    </row>
    <row r="20" spans="1:8" ht="15">
      <c r="A20" s="125" t="str">
        <f>IF(Judge6="","",('Competition Info.'!B17))</f>
        <v>Judge 6:</v>
      </c>
      <c r="B20" s="80" t="str">
        <f>IF(Judge6="","",(Judge6))</f>
        <v>Yasuyo Yumiya</v>
      </c>
      <c r="C20" s="80"/>
      <c r="D20" s="80"/>
      <c r="E20" s="381"/>
      <c r="F20" s="381"/>
      <c r="G20" s="381"/>
      <c r="H20" s="466">
        <v>60</v>
      </c>
    </row>
    <row r="21" spans="1:8" ht="15">
      <c r="A21" s="125" t="str">
        <f>IF(Judge7="","",('Competition Info.'!B18))</f>
        <v>Judge 7:</v>
      </c>
      <c r="B21" s="80" t="str">
        <f>IF(Judge7="","",(Judge7))</f>
        <v>Evy Santermans</v>
      </c>
      <c r="C21" s="80"/>
      <c r="D21" s="80"/>
      <c r="E21" s="381"/>
      <c r="F21" s="381"/>
      <c r="G21" s="381"/>
      <c r="H21" s="466">
        <v>67</v>
      </c>
    </row>
    <row r="22" spans="1:8" ht="15">
      <c r="A22" s="125" t="str">
        <f>IF(Judge8="","",('Competition Info.'!B19))</f>
        <v>Judge 8:</v>
      </c>
      <c r="B22" s="80" t="str">
        <f>IF(Judge8="","",(Judge8))</f>
        <v>Àngel Escuin</v>
      </c>
      <c r="C22" s="80"/>
      <c r="D22" s="80"/>
      <c r="E22" s="381"/>
      <c r="F22" s="381"/>
      <c r="G22" s="381"/>
      <c r="H22" s="466">
        <v>71</v>
      </c>
    </row>
    <row r="23" spans="1:8" ht="15">
      <c r="A23" s="125" t="str">
        <f>IF(Judge9="","",('Competition Info.'!B20))</f>
        <v>Judge 9:</v>
      </c>
      <c r="B23" s="80" t="str">
        <f>IF(Judge9="","",(Judge9))</f>
        <v>Rebeca Lelaizant</v>
      </c>
      <c r="C23" s="80"/>
      <c r="D23" s="80"/>
      <c r="E23" s="381"/>
      <c r="F23" s="381"/>
      <c r="G23" s="381"/>
      <c r="H23" s="466">
        <v>65</v>
      </c>
    </row>
    <row r="24" spans="1:8" ht="15">
      <c r="A24" s="125">
        <f>IF(Judge10="","",('Competition Info.'!B21))</f>
      </c>
      <c r="B24" s="80">
        <f>IF(Judge10="","",(Judge10))</f>
      </c>
      <c r="C24" s="80"/>
      <c r="D24" s="80"/>
      <c r="E24" s="381"/>
      <c r="F24" s="381"/>
      <c r="G24" s="381"/>
      <c r="H24" s="383"/>
    </row>
    <row r="25" spans="1:9" ht="15">
      <c r="A25" s="125">
        <f>IF(Judge11="","",('Competition Info.'!B22))</f>
      </c>
      <c r="B25" s="80">
        <f>IF(Judge11="","",(Judge11))</f>
      </c>
      <c r="C25" s="80"/>
      <c r="D25" s="80"/>
      <c r="E25" s="381"/>
      <c r="F25" s="381"/>
      <c r="G25" s="381"/>
      <c r="H25" s="383"/>
      <c r="I25" s="127"/>
    </row>
    <row r="26" spans="1:8" ht="15">
      <c r="A26" s="125">
        <f>IF(Judge12="","",('Competition Info.'!B23))</f>
      </c>
      <c r="B26" s="80">
        <f>IF(Judge12="","",(Judge12))</f>
      </c>
      <c r="C26" s="80"/>
      <c r="D26" s="80"/>
      <c r="E26" s="381"/>
      <c r="F26" s="381"/>
      <c r="G26" s="381"/>
      <c r="H26" s="383"/>
    </row>
    <row r="27" spans="1:8" ht="15">
      <c r="A27" s="125">
        <f>IF(Judge13="","",('Competition Info.'!B24))</f>
      </c>
      <c r="B27" s="80">
        <f>IF(Judge13="","",(Judge13))</f>
      </c>
      <c r="C27" s="80"/>
      <c r="D27" s="80"/>
      <c r="E27" s="381"/>
      <c r="F27" s="381"/>
      <c r="G27" s="381"/>
      <c r="H27" s="383"/>
    </row>
    <row r="28" spans="1:8" ht="15">
      <c r="A28" s="125">
        <f>IF(Judge14="","",('Competition Info.'!B25))</f>
      </c>
      <c r="B28" s="80">
        <f>IF(Judge14="","",(Judge14))</f>
      </c>
      <c r="C28" s="80"/>
      <c r="D28" s="80"/>
      <c r="E28" s="381"/>
      <c r="F28" s="381"/>
      <c r="G28" s="381"/>
      <c r="H28" s="383"/>
    </row>
    <row r="29" spans="1:8" ht="15">
      <c r="A29" s="125">
        <f>IF(Judge15="","",('Competition Info.'!B26))</f>
      </c>
      <c r="B29" s="80">
        <f>IF(Judge15="","",(Judge15))</f>
      </c>
      <c r="C29" s="80"/>
      <c r="D29" s="80"/>
      <c r="E29" s="381"/>
      <c r="F29" s="381"/>
      <c r="G29" s="381"/>
      <c r="H29" s="383"/>
    </row>
    <row r="30" spans="1:8" ht="12" customHeight="1">
      <c r="A30" s="115"/>
      <c r="B30" s="74"/>
      <c r="C30" s="74"/>
      <c r="D30" s="74"/>
      <c r="E30" s="116"/>
      <c r="F30" s="116"/>
      <c r="G30" s="116"/>
      <c r="H30" s="117"/>
    </row>
    <row r="31" spans="1:8" ht="15">
      <c r="A31" s="115"/>
      <c r="B31" s="128" t="s">
        <v>190</v>
      </c>
      <c r="C31" s="74"/>
      <c r="D31" s="74"/>
      <c r="E31" s="116">
        <f>SUM(H15:H29)</f>
        <v>601</v>
      </c>
      <c r="F31" s="116"/>
      <c r="G31" s="116"/>
      <c r="H31" s="129"/>
    </row>
    <row r="32" spans="1:14" ht="15">
      <c r="A32" s="115"/>
      <c r="B32" s="128" t="s">
        <v>191</v>
      </c>
      <c r="C32" s="74"/>
      <c r="D32" s="74"/>
      <c r="E32" s="116">
        <f>IF(COUNTA(H15:H29)&gt;4,MAX(H15:H29),0)</f>
        <v>74</v>
      </c>
      <c r="F32" s="116"/>
      <c r="G32" s="116"/>
      <c r="H32" s="129"/>
      <c r="I32" s="116"/>
      <c r="J32" s="116"/>
      <c r="K32" s="116"/>
      <c r="L32" s="116"/>
      <c r="M32" s="116"/>
      <c r="N32" s="74"/>
    </row>
    <row r="33" spans="1:14" ht="15">
      <c r="A33" s="115"/>
      <c r="B33" s="128" t="s">
        <v>192</v>
      </c>
      <c r="C33" s="74"/>
      <c r="D33" s="74"/>
      <c r="E33" s="116">
        <f>IF(COUNTA(H15:H29)&gt;4,MIN(H15:H29),0)</f>
        <v>60</v>
      </c>
      <c r="F33" s="116"/>
      <c r="G33" s="116"/>
      <c r="H33" s="129"/>
      <c r="I33" s="116"/>
      <c r="J33" s="116"/>
      <c r="K33" s="116"/>
      <c r="L33" s="116"/>
      <c r="M33" s="116"/>
      <c r="N33" s="74"/>
    </row>
    <row r="34" spans="1:14" ht="15">
      <c r="A34" s="115"/>
      <c r="B34" s="128" t="s">
        <v>193</v>
      </c>
      <c r="C34" s="74"/>
      <c r="D34" s="74"/>
      <c r="E34" s="116">
        <f>SUM(E31-E32-E33)</f>
        <v>467</v>
      </c>
      <c r="F34" s="116"/>
      <c r="G34" s="116"/>
      <c r="H34" s="129"/>
      <c r="I34" s="116"/>
      <c r="J34" s="116"/>
      <c r="K34" s="116"/>
      <c r="L34" s="116"/>
      <c r="M34" s="116"/>
      <c r="N34" s="74"/>
    </row>
    <row r="35" spans="1:8" ht="12" customHeight="1">
      <c r="A35" s="130"/>
      <c r="B35" s="77"/>
      <c r="C35" s="77"/>
      <c r="D35" s="77"/>
      <c r="E35" s="131"/>
      <c r="F35" s="131"/>
      <c r="G35" s="131"/>
      <c r="H35" s="132"/>
    </row>
    <row r="36" spans="1:8" ht="7.5" customHeight="1">
      <c r="A36" s="115"/>
      <c r="B36" s="74"/>
      <c r="C36" s="74"/>
      <c r="D36" s="74"/>
      <c r="E36" s="116"/>
      <c r="F36" s="116"/>
      <c r="G36" s="116"/>
      <c r="H36" s="117"/>
    </row>
    <row r="37" spans="1:8" ht="15">
      <c r="A37" s="115"/>
      <c r="B37" s="128" t="s">
        <v>194</v>
      </c>
      <c r="C37" s="74"/>
      <c r="D37" s="74"/>
      <c r="E37" s="116">
        <f>SUM(E34:F34)</f>
        <v>467</v>
      </c>
      <c r="F37" s="116"/>
      <c r="G37" s="116"/>
      <c r="H37" s="117"/>
    </row>
    <row r="38" spans="1:8" ht="15">
      <c r="A38" s="115"/>
      <c r="B38" s="128" t="s">
        <v>195</v>
      </c>
      <c r="C38" s="74"/>
      <c r="D38" s="74"/>
      <c r="E38" s="133">
        <f>IF(COUNTA(H15:H29)&gt;4,ROUND(E37/(COUNTA(H15:H29)-2),4),ROUND(E37/(COUNTA(H15:H29)),4))</f>
        <v>66.7143</v>
      </c>
      <c r="F38" s="116"/>
      <c r="G38" s="116"/>
      <c r="H38" s="117"/>
    </row>
    <row r="39" spans="1:8" ht="7.5" customHeight="1" thickBot="1">
      <c r="A39" s="115"/>
      <c r="B39" s="74"/>
      <c r="C39" s="74"/>
      <c r="D39" s="74"/>
      <c r="E39" s="116"/>
      <c r="F39" s="116"/>
      <c r="G39" s="116"/>
      <c r="H39" s="117"/>
    </row>
    <row r="40" spans="1:8" ht="5.25" customHeight="1">
      <c r="A40" s="173"/>
      <c r="B40" s="174"/>
      <c r="C40" s="174"/>
      <c r="D40" s="174"/>
      <c r="E40" s="175"/>
      <c r="F40" s="175"/>
      <c r="G40" s="175"/>
      <c r="H40" s="176"/>
    </row>
    <row r="41" spans="1:8" ht="15" customHeight="1" thickBot="1">
      <c r="A41" s="191"/>
      <c r="B41" s="378" t="s">
        <v>198</v>
      </c>
      <c r="C41" s="192"/>
      <c r="D41" s="192"/>
      <c r="E41" s="441">
        <f>E38</f>
        <v>66.7143</v>
      </c>
      <c r="F41" s="183"/>
      <c r="G41" s="183"/>
      <c r="H41" s="193"/>
    </row>
    <row r="42" spans="1:8" ht="9.75" customHeight="1">
      <c r="A42" s="181"/>
      <c r="B42" s="178"/>
      <c r="C42" s="178"/>
      <c r="D42" s="178"/>
      <c r="E42" s="179"/>
      <c r="F42" s="179"/>
      <c r="G42" s="179"/>
      <c r="H42" s="182"/>
    </row>
    <row r="43" spans="1:8" ht="15" customHeight="1">
      <c r="A43" s="194"/>
      <c r="B43" s="195" t="s">
        <v>196</v>
      </c>
      <c r="C43" s="178"/>
      <c r="D43" s="178"/>
      <c r="E43" s="196">
        <f>IF(B8=0,0,IF(Category="Team",IF(B8&gt;3.4,5,IF(B8&lt;2.5,5,0)),IF(Category="Junior Pairs",IF(B8&gt;2.1,5,IF(B8&lt;1.2,5,0)),IF(Category="Senior Pairs",IF(B8&gt;2.4,5,IF(B8&lt;1.5,5,0))))))</f>
        <v>0</v>
      </c>
      <c r="F43" s="178"/>
      <c r="G43" s="178"/>
      <c r="H43" s="182"/>
    </row>
    <row r="44" spans="1:8" ht="15" customHeight="1" thickBot="1">
      <c r="A44" s="181"/>
      <c r="B44" s="195" t="s">
        <v>197</v>
      </c>
      <c r="C44" s="197"/>
      <c r="D44" s="197"/>
      <c r="E44" s="189">
        <v>0</v>
      </c>
      <c r="F44" s="198">
        <f>SUM(E43:E44)</f>
        <v>0</v>
      </c>
      <c r="G44" s="179"/>
      <c r="H44" s="182"/>
    </row>
    <row r="45" spans="1:8" ht="15">
      <c r="A45" s="173"/>
      <c r="B45" s="174"/>
      <c r="C45" s="199"/>
      <c r="D45" s="199"/>
      <c r="E45" s="175"/>
      <c r="F45" s="175"/>
      <c r="G45" s="175"/>
      <c r="H45" s="176"/>
    </row>
    <row r="46" spans="1:8" ht="15">
      <c r="A46" s="194"/>
      <c r="B46" s="195" t="s">
        <v>303</v>
      </c>
      <c r="C46" s="197"/>
      <c r="D46" s="197"/>
      <c r="E46" s="440">
        <f>ROUND(SUM(E41-E43-E44),4)</f>
        <v>66.7143</v>
      </c>
      <c r="F46" s="179"/>
      <c r="G46" s="179"/>
      <c r="H46" s="182"/>
    </row>
    <row r="47" spans="1:8" ht="15.75" thickBot="1">
      <c r="A47" s="191"/>
      <c r="B47" s="192"/>
      <c r="C47" s="192"/>
      <c r="D47" s="192"/>
      <c r="E47" s="183"/>
      <c r="F47" s="183"/>
      <c r="G47" s="183"/>
      <c r="H47" s="193"/>
    </row>
  </sheetData>
  <sheetProtection sheet="1" objects="1" scenarios="1"/>
  <conditionalFormatting sqref="B8">
    <cfRule type="expression" priority="2" dxfId="0" stopIfTrue="1">
      <formula>OR(B8=0,B8="")</formula>
    </cfRule>
  </conditionalFormatting>
  <conditionalFormatting sqref="E43:E44">
    <cfRule type="cellIs" priority="1" dxfId="0" operator="greaterThan" stopIfTrue="1">
      <formula>0</formula>
    </cfRule>
  </conditionalFormatting>
  <printOptions/>
  <pageMargins left="0.5" right="0.5" top="0.75" bottom="0.75" header="0.25" footer="0.25"/>
  <pageSetup fitToHeight="1" fitToWidth="1" orientation="portrait" r:id="rId1"/>
</worksheet>
</file>

<file path=xl/worksheets/sheet22.xml><?xml version="1.0" encoding="utf-8"?>
<worksheet xmlns="http://schemas.openxmlformats.org/spreadsheetml/2006/main" xmlns:r="http://schemas.openxmlformats.org/officeDocument/2006/relationships">
  <sheetPr codeName="Sheet28">
    <pageSetUpPr fitToPage="1"/>
  </sheetPr>
  <dimension ref="A1:N47"/>
  <sheetViews>
    <sheetView showGridLines="0" zoomScale="75" zoomScaleNormal="75" zoomScalePageLayoutView="0" workbookViewId="0" topLeftCell="A1">
      <selection activeCell="H24" sqref="H24"/>
    </sheetView>
  </sheetViews>
  <sheetFormatPr defaultColWidth="12.57421875" defaultRowHeight="12.75"/>
  <cols>
    <col min="1" max="1" width="16.57421875" style="20" customWidth="1"/>
    <col min="2" max="2" width="12.00390625" style="20" customWidth="1"/>
    <col min="3" max="3" width="2.28125" style="20" customWidth="1"/>
    <col min="4" max="4" width="0.71875" style="20" customWidth="1"/>
    <col min="5" max="5" width="13.140625" style="20" customWidth="1"/>
    <col min="6" max="7" width="0.5625" style="20" customWidth="1"/>
    <col min="8" max="8" width="49.7109375" style="20" customWidth="1"/>
    <col min="9" max="16384" width="12.57421875" style="20" customWidth="1"/>
  </cols>
  <sheetData>
    <row r="1" spans="1:8" ht="15">
      <c r="A1" s="173"/>
      <c r="B1" s="174"/>
      <c r="C1" s="174"/>
      <c r="D1" s="174"/>
      <c r="E1" s="175"/>
      <c r="F1" s="175"/>
      <c r="G1" s="175"/>
      <c r="H1" s="176"/>
    </row>
    <row r="2" spans="1:8" ht="23.25">
      <c r="A2" s="177" t="str">
        <f>Competition</f>
        <v>World Championship</v>
      </c>
      <c r="B2" s="178"/>
      <c r="C2" s="178"/>
      <c r="D2" s="178"/>
      <c r="E2" s="179"/>
      <c r="F2" s="179"/>
      <c r="G2" s="179"/>
      <c r="H2" s="180" t="str">
        <f>Dates</f>
        <v>4. - 8. August 2010</v>
      </c>
    </row>
    <row r="3" spans="1:8" ht="12" customHeight="1">
      <c r="A3" s="181"/>
      <c r="B3" s="178"/>
      <c r="C3" s="178"/>
      <c r="D3" s="178"/>
      <c r="E3" s="179"/>
      <c r="F3" s="179"/>
      <c r="G3" s="179"/>
      <c r="H3" s="182"/>
    </row>
    <row r="4" spans="1:8" ht="12" customHeight="1" thickBot="1">
      <c r="A4" s="181"/>
      <c r="B4" s="178"/>
      <c r="C4" s="178"/>
      <c r="D4" s="192"/>
      <c r="E4" s="183"/>
      <c r="F4" s="179"/>
      <c r="G4" s="179"/>
      <c r="H4" s="182"/>
    </row>
    <row r="5" spans="1:8" ht="12" customHeight="1">
      <c r="A5" s="173"/>
      <c r="B5" s="174"/>
      <c r="C5" s="174"/>
      <c r="D5" s="178"/>
      <c r="E5" s="184"/>
      <c r="F5" s="175"/>
      <c r="G5" s="175"/>
      <c r="H5" s="176"/>
    </row>
    <row r="6" spans="1:8" ht="15">
      <c r="A6" s="181"/>
      <c r="B6" s="178"/>
      <c r="C6" s="178"/>
      <c r="D6" s="178"/>
      <c r="E6" s="185" t="s">
        <v>187</v>
      </c>
      <c r="F6" s="186" t="s">
        <v>371</v>
      </c>
      <c r="G6" s="179"/>
      <c r="H6" s="182"/>
    </row>
    <row r="7" spans="1:8" ht="18">
      <c r="A7" s="187" t="str">
        <f>Category</f>
        <v>Senior Pairs</v>
      </c>
      <c r="B7" s="178"/>
      <c r="C7" s="178"/>
      <c r="D7" s="178"/>
      <c r="E7" s="185" t="s">
        <v>67</v>
      </c>
      <c r="F7" s="188" t="str">
        <f>VLOOKUP($F$6,Competitor_Info,2,FALSE)</f>
        <v>Japan</v>
      </c>
      <c r="G7" s="188"/>
      <c r="H7" s="182"/>
    </row>
    <row r="8" spans="1:8" ht="18">
      <c r="A8" s="187" t="s">
        <v>188</v>
      </c>
      <c r="B8" s="189">
        <v>2.36</v>
      </c>
      <c r="C8" s="178"/>
      <c r="D8" s="178"/>
      <c r="E8" s="185"/>
      <c r="F8" s="190" t="str">
        <f>VLOOKUP($F$6,Competitor_Info,3,FALSE)</f>
        <v>Japan</v>
      </c>
      <c r="G8" s="190"/>
      <c r="H8" s="182"/>
    </row>
    <row r="9" spans="1:8" ht="12" customHeight="1" thickBot="1">
      <c r="A9" s="191"/>
      <c r="B9" s="192"/>
      <c r="C9" s="192"/>
      <c r="D9" s="192"/>
      <c r="E9" s="183"/>
      <c r="F9" s="183"/>
      <c r="G9" s="183"/>
      <c r="H9" s="193"/>
    </row>
    <row r="10" spans="1:8" ht="7.5" customHeight="1">
      <c r="A10" s="115"/>
      <c r="B10" s="74"/>
      <c r="C10" s="74"/>
      <c r="D10" s="74"/>
      <c r="E10" s="116"/>
      <c r="F10" s="116"/>
      <c r="G10" s="116"/>
      <c r="H10" s="117"/>
    </row>
    <row r="11" spans="1:8" ht="23.25">
      <c r="A11" s="118" t="s">
        <v>376</v>
      </c>
      <c r="B11" s="119"/>
      <c r="C11" s="119"/>
      <c r="D11" s="119"/>
      <c r="E11" s="119"/>
      <c r="F11" s="120"/>
      <c r="G11" s="120"/>
      <c r="H11" s="121"/>
    </row>
    <row r="12" spans="1:8" ht="7.5" customHeight="1">
      <c r="A12" s="115"/>
      <c r="B12" s="74"/>
      <c r="C12" s="74"/>
      <c r="D12" s="74"/>
      <c r="E12" s="116"/>
      <c r="F12" s="116"/>
      <c r="G12" s="116"/>
      <c r="H12" s="117"/>
    </row>
    <row r="13" spans="1:8" s="124" customFormat="1" ht="15">
      <c r="A13" s="122"/>
      <c r="B13" s="123"/>
      <c r="C13" s="123"/>
      <c r="D13" s="123"/>
      <c r="E13" s="379"/>
      <c r="F13" s="379"/>
      <c r="G13" s="379"/>
      <c r="H13" s="384" t="s">
        <v>114</v>
      </c>
    </row>
    <row r="14" spans="1:8" ht="15">
      <c r="A14" s="125"/>
      <c r="B14" s="126"/>
      <c r="C14" s="80"/>
      <c r="D14" s="80"/>
      <c r="E14" s="380"/>
      <c r="F14" s="380"/>
      <c r="G14" s="380"/>
      <c r="H14" s="382"/>
    </row>
    <row r="15" spans="1:8" ht="15">
      <c r="A15" s="125" t="str">
        <f>IF(Judge1="","",('Competition Info.'!B12))</f>
        <v>Judge 1:</v>
      </c>
      <c r="B15" s="80" t="str">
        <f>IF(Judge1="","",(Judge1))</f>
        <v>Isabella Beltramo</v>
      </c>
      <c r="C15" s="80"/>
      <c r="D15" s="80"/>
      <c r="E15" s="381"/>
      <c r="F15" s="381"/>
      <c r="G15" s="381"/>
      <c r="H15" s="466">
        <v>87</v>
      </c>
    </row>
    <row r="16" spans="1:8" ht="15">
      <c r="A16" s="125" t="str">
        <f>IF(Judge2="","",('Competition Info.'!B13))</f>
        <v>Judge 2:</v>
      </c>
      <c r="B16" s="80" t="str">
        <f>IF(Judge2="","",(Judge2))</f>
        <v>Zoey Flesher</v>
      </c>
      <c r="C16" s="80"/>
      <c r="D16" s="80"/>
      <c r="E16" s="381"/>
      <c r="F16" s="381"/>
      <c r="G16" s="381"/>
      <c r="H16" s="466">
        <v>85</v>
      </c>
    </row>
    <row r="17" spans="1:8" ht="15">
      <c r="A17" s="125" t="str">
        <f>IF(Judge3="","",('Competition Info.'!B14))</f>
        <v>Judge 3:</v>
      </c>
      <c r="B17" s="80" t="str">
        <f>IF(Judge3="","",(Judge3))</f>
        <v>Janne Tou</v>
      </c>
      <c r="C17" s="80"/>
      <c r="D17" s="80"/>
      <c r="E17" s="381"/>
      <c r="F17" s="381"/>
      <c r="G17" s="381"/>
      <c r="H17" s="466">
        <v>89</v>
      </c>
    </row>
    <row r="18" spans="1:8" ht="15">
      <c r="A18" s="125" t="str">
        <f>IF(Judge4="","",('Competition Info.'!B15))</f>
        <v>Judge 4:</v>
      </c>
      <c r="B18" s="80" t="str">
        <f>IF(Judge4="","",(Judge4))</f>
        <v>Ron Kopas</v>
      </c>
      <c r="C18" s="80"/>
      <c r="D18" s="80"/>
      <c r="E18" s="381"/>
      <c r="F18" s="381"/>
      <c r="G18" s="381"/>
      <c r="H18" s="466">
        <v>90</v>
      </c>
    </row>
    <row r="19" spans="1:8" ht="15">
      <c r="A19" s="125" t="str">
        <f>IF(Judge5="","",('Competition Info.'!B16))</f>
        <v>Judge 5:</v>
      </c>
      <c r="B19" s="80" t="str">
        <f>IF(Judge5="","",(Judge5))</f>
        <v>Sheri Carter</v>
      </c>
      <c r="C19" s="80"/>
      <c r="D19" s="80"/>
      <c r="E19" s="381"/>
      <c r="F19" s="381"/>
      <c r="G19" s="381"/>
      <c r="H19" s="466">
        <v>86</v>
      </c>
    </row>
    <row r="20" spans="1:8" ht="15">
      <c r="A20" s="125" t="str">
        <f>IF(Judge6="","",('Competition Info.'!B17))</f>
        <v>Judge 6:</v>
      </c>
      <c r="B20" s="80" t="str">
        <f>IF(Judge6="","",(Judge6))</f>
        <v>Yasuyo Yumiya</v>
      </c>
      <c r="C20" s="80"/>
      <c r="D20" s="80"/>
      <c r="E20" s="381"/>
      <c r="F20" s="381"/>
      <c r="G20" s="381"/>
      <c r="H20" s="466">
        <v>86</v>
      </c>
    </row>
    <row r="21" spans="1:8" ht="15">
      <c r="A21" s="125" t="str">
        <f>IF(Judge7="","",('Competition Info.'!B18))</f>
        <v>Judge 7:</v>
      </c>
      <c r="B21" s="80" t="str">
        <f>IF(Judge7="","",(Judge7))</f>
        <v>Evy Santermans</v>
      </c>
      <c r="C21" s="80"/>
      <c r="D21" s="80"/>
      <c r="E21" s="381"/>
      <c r="F21" s="381"/>
      <c r="G21" s="381"/>
      <c r="H21" s="466">
        <v>92</v>
      </c>
    </row>
    <row r="22" spans="1:8" ht="15">
      <c r="A22" s="125" t="str">
        <f>IF(Judge8="","",('Competition Info.'!B19))</f>
        <v>Judge 8:</v>
      </c>
      <c r="B22" s="80" t="str">
        <f>IF(Judge8="","",(Judge8))</f>
        <v>Àngel Escuin</v>
      </c>
      <c r="C22" s="80"/>
      <c r="D22" s="80"/>
      <c r="E22" s="381"/>
      <c r="F22" s="381"/>
      <c r="G22" s="381"/>
      <c r="H22" s="466">
        <v>88</v>
      </c>
    </row>
    <row r="23" spans="1:8" ht="15">
      <c r="A23" s="125" t="str">
        <f>IF(Judge9="","",('Competition Info.'!B20))</f>
        <v>Judge 9:</v>
      </c>
      <c r="B23" s="80" t="str">
        <f>IF(Judge9="","",(Judge9))</f>
        <v>Rebeca Lelaizant</v>
      </c>
      <c r="C23" s="80"/>
      <c r="D23" s="80"/>
      <c r="E23" s="381"/>
      <c r="F23" s="381"/>
      <c r="G23" s="381"/>
      <c r="H23" s="466">
        <v>87</v>
      </c>
    </row>
    <row r="24" spans="1:8" ht="15">
      <c r="A24" s="125">
        <f>IF(Judge10="","",('Competition Info.'!B21))</f>
      </c>
      <c r="B24" s="80">
        <f>IF(Judge10="","",(Judge10))</f>
      </c>
      <c r="C24" s="80"/>
      <c r="D24" s="80"/>
      <c r="E24" s="381"/>
      <c r="F24" s="381"/>
      <c r="G24" s="381"/>
      <c r="H24" s="383"/>
    </row>
    <row r="25" spans="1:9" ht="15">
      <c r="A25" s="125">
        <f>IF(Judge11="","",('Competition Info.'!B22))</f>
      </c>
      <c r="B25" s="80">
        <f>IF(Judge11="","",(Judge11))</f>
      </c>
      <c r="C25" s="80"/>
      <c r="D25" s="80"/>
      <c r="E25" s="381"/>
      <c r="F25" s="381"/>
      <c r="G25" s="381"/>
      <c r="H25" s="383"/>
      <c r="I25" s="127"/>
    </row>
    <row r="26" spans="1:8" ht="15">
      <c r="A26" s="125">
        <f>IF(Judge12="","",('Competition Info.'!B23))</f>
      </c>
      <c r="B26" s="80">
        <f>IF(Judge12="","",(Judge12))</f>
      </c>
      <c r="C26" s="80"/>
      <c r="D26" s="80"/>
      <c r="E26" s="381"/>
      <c r="F26" s="381"/>
      <c r="G26" s="381"/>
      <c r="H26" s="383"/>
    </row>
    <row r="27" spans="1:8" ht="15">
      <c r="A27" s="125">
        <f>IF(Judge13="","",('Competition Info.'!B24))</f>
      </c>
      <c r="B27" s="80">
        <f>IF(Judge13="","",(Judge13))</f>
      </c>
      <c r="C27" s="80"/>
      <c r="D27" s="80"/>
      <c r="E27" s="381"/>
      <c r="F27" s="381"/>
      <c r="G27" s="381"/>
      <c r="H27" s="383"/>
    </row>
    <row r="28" spans="1:8" ht="15">
      <c r="A28" s="125">
        <f>IF(Judge14="","",('Competition Info.'!B25))</f>
      </c>
      <c r="B28" s="80">
        <f>IF(Judge14="","",(Judge14))</f>
      </c>
      <c r="C28" s="80"/>
      <c r="D28" s="80"/>
      <c r="E28" s="381"/>
      <c r="F28" s="381"/>
      <c r="G28" s="381"/>
      <c r="H28" s="383"/>
    </row>
    <row r="29" spans="1:8" ht="15">
      <c r="A29" s="125">
        <f>IF(Judge15="","",('Competition Info.'!B26))</f>
      </c>
      <c r="B29" s="80">
        <f>IF(Judge15="","",(Judge15))</f>
      </c>
      <c r="C29" s="80"/>
      <c r="D29" s="80"/>
      <c r="E29" s="381"/>
      <c r="F29" s="381"/>
      <c r="G29" s="381"/>
      <c r="H29" s="383"/>
    </row>
    <row r="30" spans="1:8" ht="12" customHeight="1">
      <c r="A30" s="115"/>
      <c r="B30" s="74"/>
      <c r="C30" s="74"/>
      <c r="D30" s="74"/>
      <c r="E30" s="116"/>
      <c r="F30" s="116"/>
      <c r="G30" s="116"/>
      <c r="H30" s="117"/>
    </row>
    <row r="31" spans="1:8" ht="15">
      <c r="A31" s="115"/>
      <c r="B31" s="128" t="s">
        <v>190</v>
      </c>
      <c r="C31" s="74"/>
      <c r="D31" s="74"/>
      <c r="E31" s="116">
        <f>SUM(H15:H29)</f>
        <v>790</v>
      </c>
      <c r="F31" s="116"/>
      <c r="G31" s="116"/>
      <c r="H31" s="129"/>
    </row>
    <row r="32" spans="1:14" ht="15">
      <c r="A32" s="115"/>
      <c r="B32" s="128" t="s">
        <v>191</v>
      </c>
      <c r="C32" s="74"/>
      <c r="D32" s="74"/>
      <c r="E32" s="116">
        <f>IF(COUNTA(H15:H29)&gt;4,MAX(H15:H29),0)</f>
        <v>92</v>
      </c>
      <c r="F32" s="116"/>
      <c r="G32" s="116"/>
      <c r="H32" s="129"/>
      <c r="I32" s="116"/>
      <c r="J32" s="116"/>
      <c r="K32" s="116"/>
      <c r="L32" s="116"/>
      <c r="M32" s="116"/>
      <c r="N32" s="74"/>
    </row>
    <row r="33" spans="1:14" ht="15">
      <c r="A33" s="115"/>
      <c r="B33" s="128" t="s">
        <v>192</v>
      </c>
      <c r="C33" s="74"/>
      <c r="D33" s="74"/>
      <c r="E33" s="116">
        <f>IF(COUNTA(H15:H29)&gt;4,MIN(H15:H29),0)</f>
        <v>85</v>
      </c>
      <c r="F33" s="116"/>
      <c r="G33" s="116"/>
      <c r="H33" s="129"/>
      <c r="I33" s="116"/>
      <c r="J33" s="116"/>
      <c r="K33" s="116"/>
      <c r="L33" s="116"/>
      <c r="M33" s="116"/>
      <c r="N33" s="74"/>
    </row>
    <row r="34" spans="1:14" ht="15">
      <c r="A34" s="115"/>
      <c r="B34" s="128" t="s">
        <v>193</v>
      </c>
      <c r="C34" s="74"/>
      <c r="D34" s="74"/>
      <c r="E34" s="116">
        <f>SUM(E31-E32-E33)</f>
        <v>613</v>
      </c>
      <c r="F34" s="116"/>
      <c r="G34" s="116"/>
      <c r="H34" s="129"/>
      <c r="I34" s="116"/>
      <c r="J34" s="116"/>
      <c r="K34" s="116"/>
      <c r="L34" s="116"/>
      <c r="M34" s="116"/>
      <c r="N34" s="74"/>
    </row>
    <row r="35" spans="1:8" ht="12" customHeight="1">
      <c r="A35" s="130"/>
      <c r="B35" s="77"/>
      <c r="C35" s="77"/>
      <c r="D35" s="77"/>
      <c r="E35" s="131"/>
      <c r="F35" s="131"/>
      <c r="G35" s="131"/>
      <c r="H35" s="132"/>
    </row>
    <row r="36" spans="1:8" ht="7.5" customHeight="1">
      <c r="A36" s="115"/>
      <c r="B36" s="74"/>
      <c r="C36" s="74"/>
      <c r="D36" s="74"/>
      <c r="E36" s="116"/>
      <c r="F36" s="116"/>
      <c r="G36" s="116"/>
      <c r="H36" s="117"/>
    </row>
    <row r="37" spans="1:8" ht="15">
      <c r="A37" s="115"/>
      <c r="B37" s="128" t="s">
        <v>194</v>
      </c>
      <c r="C37" s="74"/>
      <c r="D37" s="74"/>
      <c r="E37" s="116">
        <f>SUM(E34:F34)</f>
        <v>613</v>
      </c>
      <c r="F37" s="116"/>
      <c r="G37" s="116"/>
      <c r="H37" s="117"/>
    </row>
    <row r="38" spans="1:8" ht="15">
      <c r="A38" s="115"/>
      <c r="B38" s="128" t="s">
        <v>195</v>
      </c>
      <c r="C38" s="74"/>
      <c r="D38" s="74"/>
      <c r="E38" s="133">
        <f>IF(COUNTA(H15:H29)&gt;4,ROUND(E37/(COUNTA(H15:H29)-2),4),ROUND(E37/(COUNTA(H15:H29)),4))</f>
        <v>87.5714</v>
      </c>
      <c r="F38" s="116"/>
      <c r="G38" s="116"/>
      <c r="H38" s="117"/>
    </row>
    <row r="39" spans="1:8" ht="7.5" customHeight="1" thickBot="1">
      <c r="A39" s="115"/>
      <c r="B39" s="74"/>
      <c r="C39" s="74"/>
      <c r="D39" s="74"/>
      <c r="E39" s="116"/>
      <c r="F39" s="116"/>
      <c r="G39" s="116"/>
      <c r="H39" s="117"/>
    </row>
    <row r="40" spans="1:8" ht="5.25" customHeight="1">
      <c r="A40" s="173"/>
      <c r="B40" s="174"/>
      <c r="C40" s="174"/>
      <c r="D40" s="174"/>
      <c r="E40" s="175"/>
      <c r="F40" s="175"/>
      <c r="G40" s="175"/>
      <c r="H40" s="176"/>
    </row>
    <row r="41" spans="1:8" ht="15" customHeight="1" thickBot="1">
      <c r="A41" s="191"/>
      <c r="B41" s="378" t="s">
        <v>198</v>
      </c>
      <c r="C41" s="192"/>
      <c r="D41" s="192"/>
      <c r="E41" s="441">
        <f>E38</f>
        <v>87.5714</v>
      </c>
      <c r="F41" s="183"/>
      <c r="G41" s="183"/>
      <c r="H41" s="193"/>
    </row>
    <row r="42" spans="1:8" ht="9.75" customHeight="1">
      <c r="A42" s="181"/>
      <c r="B42" s="178"/>
      <c r="C42" s="178"/>
      <c r="D42" s="178"/>
      <c r="E42" s="179"/>
      <c r="F42" s="179"/>
      <c r="G42" s="179"/>
      <c r="H42" s="182"/>
    </row>
    <row r="43" spans="1:8" ht="15" customHeight="1">
      <c r="A43" s="194"/>
      <c r="B43" s="195" t="s">
        <v>196</v>
      </c>
      <c r="C43" s="178"/>
      <c r="D43" s="178"/>
      <c r="E43" s="196">
        <f>IF(B8=0,0,IF(Category="Team",IF(B8&gt;3.4,5,IF(B8&lt;2.5,5,0)),IF(Category="Junior Pairs",IF(B8&gt;2.1,5,IF(B8&lt;1.2,5,0)),IF(Category="Senior Pairs",IF(B8&gt;2.4,5,IF(B8&lt;1.5,5,0))))))</f>
        <v>0</v>
      </c>
      <c r="F43" s="178"/>
      <c r="G43" s="178"/>
      <c r="H43" s="182"/>
    </row>
    <row r="44" spans="1:8" ht="15" customHeight="1" thickBot="1">
      <c r="A44" s="181"/>
      <c r="B44" s="195" t="s">
        <v>197</v>
      </c>
      <c r="C44" s="197"/>
      <c r="D44" s="197"/>
      <c r="E44" s="189">
        <v>0</v>
      </c>
      <c r="F44" s="198">
        <f>SUM(E43:E44)</f>
        <v>0</v>
      </c>
      <c r="G44" s="179"/>
      <c r="H44" s="182"/>
    </row>
    <row r="45" spans="1:8" ht="15">
      <c r="A45" s="173"/>
      <c r="B45" s="174"/>
      <c r="C45" s="199"/>
      <c r="D45" s="199"/>
      <c r="E45" s="175"/>
      <c r="F45" s="175"/>
      <c r="G45" s="175"/>
      <c r="H45" s="176"/>
    </row>
    <row r="46" spans="1:8" ht="15">
      <c r="A46" s="194"/>
      <c r="B46" s="195" t="s">
        <v>303</v>
      </c>
      <c r="C46" s="197"/>
      <c r="D46" s="197"/>
      <c r="E46" s="440">
        <f>ROUND(SUM(E41-E43-E44),4)</f>
        <v>87.5714</v>
      </c>
      <c r="F46" s="179"/>
      <c r="G46" s="179"/>
      <c r="H46" s="182"/>
    </row>
    <row r="47" spans="1:8" ht="15.75" thickBot="1">
      <c r="A47" s="191"/>
      <c r="B47" s="192"/>
      <c r="C47" s="192"/>
      <c r="D47" s="192"/>
      <c r="E47" s="183"/>
      <c r="F47" s="183"/>
      <c r="G47" s="183"/>
      <c r="H47" s="193"/>
    </row>
  </sheetData>
  <sheetProtection sheet="1" objects="1" scenarios="1"/>
  <conditionalFormatting sqref="B8">
    <cfRule type="expression" priority="2" dxfId="0" stopIfTrue="1">
      <formula>OR(B8=0,B8="")</formula>
    </cfRule>
  </conditionalFormatting>
  <conditionalFormatting sqref="E43:E44">
    <cfRule type="cellIs" priority="1" dxfId="0" operator="greaterThan" stopIfTrue="1">
      <formula>0</formula>
    </cfRule>
  </conditionalFormatting>
  <printOptions/>
  <pageMargins left="0.5" right="0.5" top="0.75" bottom="0.75" header="0.25" footer="0.25"/>
  <pageSetup fitToHeight="1" fitToWidth="1" orientation="portrait" r:id="rId1"/>
</worksheet>
</file>

<file path=xl/worksheets/sheet23.xml><?xml version="1.0" encoding="utf-8"?>
<worksheet xmlns="http://schemas.openxmlformats.org/spreadsheetml/2006/main" xmlns:r="http://schemas.openxmlformats.org/officeDocument/2006/relationships">
  <sheetPr codeName="Sheet29">
    <pageSetUpPr fitToPage="1"/>
  </sheetPr>
  <dimension ref="A1:N47"/>
  <sheetViews>
    <sheetView showGridLines="0" zoomScale="75" zoomScaleNormal="75" zoomScalePageLayoutView="0" workbookViewId="0" topLeftCell="A1">
      <selection activeCell="K24" sqref="K24"/>
    </sheetView>
  </sheetViews>
  <sheetFormatPr defaultColWidth="12.57421875" defaultRowHeight="12.75"/>
  <cols>
    <col min="1" max="1" width="16.57421875" style="20" customWidth="1"/>
    <col min="2" max="2" width="12.00390625" style="20" customWidth="1"/>
    <col min="3" max="3" width="2.28125" style="20" customWidth="1"/>
    <col min="4" max="4" width="0.71875" style="20" customWidth="1"/>
    <col min="5" max="5" width="13.140625" style="20" customWidth="1"/>
    <col min="6" max="7" width="0.5625" style="20" customWidth="1"/>
    <col min="8" max="8" width="49.7109375" style="20" customWidth="1"/>
    <col min="9" max="16384" width="12.57421875" style="20" customWidth="1"/>
  </cols>
  <sheetData>
    <row r="1" spans="1:8" ht="15">
      <c r="A1" s="173"/>
      <c r="B1" s="174"/>
      <c r="C1" s="174"/>
      <c r="D1" s="174"/>
      <c r="E1" s="175"/>
      <c r="F1" s="175"/>
      <c r="G1" s="175"/>
      <c r="H1" s="176"/>
    </row>
    <row r="2" spans="1:8" ht="23.25">
      <c r="A2" s="177" t="str">
        <f>Competition</f>
        <v>World Championship</v>
      </c>
      <c r="B2" s="178"/>
      <c r="C2" s="178"/>
      <c r="D2" s="178"/>
      <c r="E2" s="179"/>
      <c r="F2" s="179"/>
      <c r="G2" s="179"/>
      <c r="H2" s="180" t="str">
        <f>Dates</f>
        <v>4. - 8. August 2010</v>
      </c>
    </row>
    <row r="3" spans="1:8" ht="12" customHeight="1">
      <c r="A3" s="181"/>
      <c r="B3" s="178"/>
      <c r="C3" s="178"/>
      <c r="D3" s="178"/>
      <c r="E3" s="179"/>
      <c r="F3" s="179"/>
      <c r="G3" s="179"/>
      <c r="H3" s="182"/>
    </row>
    <row r="4" spans="1:8" ht="12" customHeight="1" thickBot="1">
      <c r="A4" s="181"/>
      <c r="B4" s="178"/>
      <c r="C4" s="178"/>
      <c r="D4" s="192"/>
      <c r="E4" s="183"/>
      <c r="F4" s="179"/>
      <c r="G4" s="179"/>
      <c r="H4" s="182"/>
    </row>
    <row r="5" spans="1:8" ht="12" customHeight="1">
      <c r="A5" s="173"/>
      <c r="B5" s="174"/>
      <c r="C5" s="174"/>
      <c r="D5" s="178"/>
      <c r="E5" s="184"/>
      <c r="F5" s="175"/>
      <c r="G5" s="175"/>
      <c r="H5" s="176"/>
    </row>
    <row r="6" spans="1:8" ht="15">
      <c r="A6" s="181"/>
      <c r="B6" s="178"/>
      <c r="C6" s="178"/>
      <c r="D6" s="178"/>
      <c r="E6" s="185" t="s">
        <v>187</v>
      </c>
      <c r="F6" s="186" t="s">
        <v>372</v>
      </c>
      <c r="G6" s="179"/>
      <c r="H6" s="182"/>
    </row>
    <row r="7" spans="1:8" ht="18">
      <c r="A7" s="187" t="str">
        <f>Category</f>
        <v>Senior Pairs</v>
      </c>
      <c r="B7" s="178"/>
      <c r="C7" s="178"/>
      <c r="D7" s="178"/>
      <c r="E7" s="185" t="s">
        <v>67</v>
      </c>
      <c r="F7" s="188" t="str">
        <f>VLOOKUP($F$6,Competitor_Info,2,FALSE)</f>
        <v>The Netherlands</v>
      </c>
      <c r="G7" s="188"/>
      <c r="H7" s="182"/>
    </row>
    <row r="8" spans="1:8" ht="18">
      <c r="A8" s="187" t="s">
        <v>188</v>
      </c>
      <c r="B8" s="189">
        <v>2.27</v>
      </c>
      <c r="C8" s="178"/>
      <c r="D8" s="178"/>
      <c r="E8" s="185"/>
      <c r="F8" s="190" t="str">
        <f>VLOOKUP($F$6,Competitor_Info,3,FALSE)</f>
        <v>The Netherlands</v>
      </c>
      <c r="G8" s="190"/>
      <c r="H8" s="182"/>
    </row>
    <row r="9" spans="1:8" ht="12" customHeight="1" thickBot="1">
      <c r="A9" s="191"/>
      <c r="B9" s="192"/>
      <c r="C9" s="192"/>
      <c r="D9" s="192"/>
      <c r="E9" s="183"/>
      <c r="F9" s="183"/>
      <c r="G9" s="183"/>
      <c r="H9" s="193"/>
    </row>
    <row r="10" spans="1:8" ht="7.5" customHeight="1">
      <c r="A10" s="115"/>
      <c r="B10" s="74"/>
      <c r="C10" s="74"/>
      <c r="D10" s="74"/>
      <c r="E10" s="116"/>
      <c r="F10" s="116"/>
      <c r="G10" s="116"/>
      <c r="H10" s="117"/>
    </row>
    <row r="11" spans="1:8" ht="23.25">
      <c r="A11" s="118" t="s">
        <v>376</v>
      </c>
      <c r="B11" s="119"/>
      <c r="C11" s="119"/>
      <c r="D11" s="119"/>
      <c r="E11" s="119"/>
      <c r="F11" s="120"/>
      <c r="G11" s="120"/>
      <c r="H11" s="121"/>
    </row>
    <row r="12" spans="1:8" ht="7.5" customHeight="1">
      <c r="A12" s="115"/>
      <c r="B12" s="74"/>
      <c r="C12" s="74"/>
      <c r="D12" s="74"/>
      <c r="E12" s="116"/>
      <c r="F12" s="116"/>
      <c r="G12" s="116"/>
      <c r="H12" s="117"/>
    </row>
    <row r="13" spans="1:8" s="124" customFormat="1" ht="15">
      <c r="A13" s="122"/>
      <c r="B13" s="123"/>
      <c r="C13" s="123"/>
      <c r="D13" s="123"/>
      <c r="E13" s="379"/>
      <c r="F13" s="379"/>
      <c r="G13" s="379"/>
      <c r="H13" s="384" t="s">
        <v>114</v>
      </c>
    </row>
    <row r="14" spans="1:8" ht="15">
      <c r="A14" s="125"/>
      <c r="B14" s="126"/>
      <c r="C14" s="80"/>
      <c r="D14" s="80"/>
      <c r="E14" s="380"/>
      <c r="F14" s="380"/>
      <c r="G14" s="380"/>
      <c r="H14" s="382"/>
    </row>
    <row r="15" spans="1:8" ht="15">
      <c r="A15" s="125" t="str">
        <f>IF(Judge1="","",('Competition Info.'!B12))</f>
        <v>Judge 1:</v>
      </c>
      <c r="B15" s="80" t="str">
        <f>IF(Judge1="","",(Judge1))</f>
        <v>Isabella Beltramo</v>
      </c>
      <c r="C15" s="80"/>
      <c r="D15" s="80"/>
      <c r="E15" s="381"/>
      <c r="F15" s="381"/>
      <c r="G15" s="381"/>
      <c r="H15" s="466">
        <v>48</v>
      </c>
    </row>
    <row r="16" spans="1:8" ht="15">
      <c r="A16" s="125" t="str">
        <f>IF(Judge2="","",('Competition Info.'!B13))</f>
        <v>Judge 2:</v>
      </c>
      <c r="B16" s="80" t="str">
        <f>IF(Judge2="","",(Judge2))</f>
        <v>Zoey Flesher</v>
      </c>
      <c r="C16" s="80"/>
      <c r="D16" s="80"/>
      <c r="E16" s="381"/>
      <c r="F16" s="381"/>
      <c r="G16" s="381"/>
      <c r="H16" s="466">
        <v>50</v>
      </c>
    </row>
    <row r="17" spans="1:8" ht="15">
      <c r="A17" s="125" t="str">
        <f>IF(Judge3="","",('Competition Info.'!B14))</f>
        <v>Judge 3:</v>
      </c>
      <c r="B17" s="80" t="str">
        <f>IF(Judge3="","",(Judge3))</f>
        <v>Janne Tou</v>
      </c>
      <c r="C17" s="80"/>
      <c r="D17" s="80"/>
      <c r="E17" s="381"/>
      <c r="F17" s="381"/>
      <c r="G17" s="381"/>
      <c r="H17" s="466">
        <v>46</v>
      </c>
    </row>
    <row r="18" spans="1:8" ht="15">
      <c r="A18" s="125" t="str">
        <f>IF(Judge4="","",('Competition Info.'!B15))</f>
        <v>Judge 4:</v>
      </c>
      <c r="B18" s="80" t="str">
        <f>IF(Judge4="","",(Judge4))</f>
        <v>Ron Kopas</v>
      </c>
      <c r="C18" s="80"/>
      <c r="D18" s="80"/>
      <c r="E18" s="381"/>
      <c r="F18" s="381"/>
      <c r="G18" s="381"/>
      <c r="H18" s="466">
        <v>54</v>
      </c>
    </row>
    <row r="19" spans="1:8" ht="15">
      <c r="A19" s="125" t="str">
        <f>IF(Judge5="","",('Competition Info.'!B16))</f>
        <v>Judge 5:</v>
      </c>
      <c r="B19" s="80" t="str">
        <f>IF(Judge5="","",(Judge5))</f>
        <v>Sheri Carter</v>
      </c>
      <c r="C19" s="80"/>
      <c r="D19" s="80"/>
      <c r="E19" s="381"/>
      <c r="F19" s="381"/>
      <c r="G19" s="381"/>
      <c r="H19" s="466">
        <v>44</v>
      </c>
    </row>
    <row r="20" spans="1:8" ht="15">
      <c r="A20" s="125" t="str">
        <f>IF(Judge6="","",('Competition Info.'!B17))</f>
        <v>Judge 6:</v>
      </c>
      <c r="B20" s="80" t="str">
        <f>IF(Judge6="","",(Judge6))</f>
        <v>Yasuyo Yumiya</v>
      </c>
      <c r="C20" s="80"/>
      <c r="D20" s="80"/>
      <c r="E20" s="381"/>
      <c r="F20" s="381"/>
      <c r="G20" s="381"/>
      <c r="H20" s="466">
        <v>43</v>
      </c>
    </row>
    <row r="21" spans="1:8" ht="15">
      <c r="A21" s="125" t="str">
        <f>IF(Judge7="","",('Competition Info.'!B18))</f>
        <v>Judge 7:</v>
      </c>
      <c r="B21" s="80" t="str">
        <f>IF(Judge7="","",(Judge7))</f>
        <v>Evy Santermans</v>
      </c>
      <c r="C21" s="80"/>
      <c r="D21" s="80"/>
      <c r="E21" s="381"/>
      <c r="F21" s="381"/>
      <c r="G21" s="381"/>
      <c r="H21" s="466">
        <v>43</v>
      </c>
    </row>
    <row r="22" spans="1:8" ht="15">
      <c r="A22" s="125" t="str">
        <f>IF(Judge8="","",('Competition Info.'!B19))</f>
        <v>Judge 8:</v>
      </c>
      <c r="B22" s="80" t="str">
        <f>IF(Judge8="","",(Judge8))</f>
        <v>Àngel Escuin</v>
      </c>
      <c r="C22" s="80"/>
      <c r="D22" s="80"/>
      <c r="E22" s="381"/>
      <c r="F22" s="381"/>
      <c r="G22" s="381"/>
      <c r="H22" s="466">
        <v>48</v>
      </c>
    </row>
    <row r="23" spans="1:8" ht="15">
      <c r="A23" s="125" t="str">
        <f>IF(Judge9="","",('Competition Info.'!B20))</f>
        <v>Judge 9:</v>
      </c>
      <c r="B23" s="80" t="str">
        <f>IF(Judge9="","",(Judge9))</f>
        <v>Rebeca Lelaizant</v>
      </c>
      <c r="C23" s="80"/>
      <c r="D23" s="80"/>
      <c r="E23" s="381"/>
      <c r="F23" s="381"/>
      <c r="G23" s="381"/>
      <c r="H23" s="466">
        <v>49</v>
      </c>
    </row>
    <row r="24" spans="1:8" ht="15">
      <c r="A24" s="125">
        <f>IF(Judge10="","",('Competition Info.'!B21))</f>
      </c>
      <c r="B24" s="80">
        <f>IF(Judge10="","",(Judge10))</f>
      </c>
      <c r="C24" s="80"/>
      <c r="D24" s="80"/>
      <c r="E24" s="381"/>
      <c r="F24" s="381"/>
      <c r="G24" s="381"/>
      <c r="H24" s="383"/>
    </row>
    <row r="25" spans="1:9" ht="15">
      <c r="A25" s="125">
        <f>IF(Judge11="","",('Competition Info.'!B22))</f>
      </c>
      <c r="B25" s="80">
        <f>IF(Judge11="","",(Judge11))</f>
      </c>
      <c r="C25" s="80"/>
      <c r="D25" s="80"/>
      <c r="E25" s="381"/>
      <c r="F25" s="381"/>
      <c r="G25" s="381"/>
      <c r="H25" s="383"/>
      <c r="I25" s="127"/>
    </row>
    <row r="26" spans="1:8" ht="15">
      <c r="A26" s="125">
        <f>IF(Judge12="","",('Competition Info.'!B23))</f>
      </c>
      <c r="B26" s="80">
        <f>IF(Judge12="","",(Judge12))</f>
      </c>
      <c r="C26" s="80"/>
      <c r="D26" s="80"/>
      <c r="E26" s="381"/>
      <c r="F26" s="381"/>
      <c r="G26" s="381"/>
      <c r="H26" s="383"/>
    </row>
    <row r="27" spans="1:8" ht="15">
      <c r="A27" s="125">
        <f>IF(Judge13="","",('Competition Info.'!B24))</f>
      </c>
      <c r="B27" s="80">
        <f>IF(Judge13="","",(Judge13))</f>
      </c>
      <c r="C27" s="80"/>
      <c r="D27" s="80"/>
      <c r="E27" s="381"/>
      <c r="F27" s="381"/>
      <c r="G27" s="381"/>
      <c r="H27" s="383"/>
    </row>
    <row r="28" spans="1:8" ht="15">
      <c r="A28" s="125">
        <f>IF(Judge14="","",('Competition Info.'!B25))</f>
      </c>
      <c r="B28" s="80">
        <f>IF(Judge14="","",(Judge14))</f>
      </c>
      <c r="C28" s="80"/>
      <c r="D28" s="80"/>
      <c r="E28" s="381"/>
      <c r="F28" s="381"/>
      <c r="G28" s="381"/>
      <c r="H28" s="383"/>
    </row>
    <row r="29" spans="1:8" ht="15">
      <c r="A29" s="125">
        <f>IF(Judge15="","",('Competition Info.'!B26))</f>
      </c>
      <c r="B29" s="80">
        <f>IF(Judge15="","",(Judge15))</f>
      </c>
      <c r="C29" s="80"/>
      <c r="D29" s="80"/>
      <c r="E29" s="381"/>
      <c r="F29" s="381"/>
      <c r="G29" s="381"/>
      <c r="H29" s="383"/>
    </row>
    <row r="30" spans="1:8" ht="12" customHeight="1">
      <c r="A30" s="115"/>
      <c r="B30" s="74"/>
      <c r="C30" s="74"/>
      <c r="D30" s="74"/>
      <c r="E30" s="116"/>
      <c r="F30" s="116"/>
      <c r="G30" s="116"/>
      <c r="H30" s="117"/>
    </row>
    <row r="31" spans="1:8" ht="15">
      <c r="A31" s="115"/>
      <c r="B31" s="128" t="s">
        <v>190</v>
      </c>
      <c r="C31" s="74"/>
      <c r="D31" s="74"/>
      <c r="E31" s="116">
        <f>SUM(H15:H29)</f>
        <v>425</v>
      </c>
      <c r="F31" s="116"/>
      <c r="G31" s="116"/>
      <c r="H31" s="129"/>
    </row>
    <row r="32" spans="1:14" ht="15">
      <c r="A32" s="115"/>
      <c r="B32" s="128" t="s">
        <v>191</v>
      </c>
      <c r="C32" s="74"/>
      <c r="D32" s="74"/>
      <c r="E32" s="116">
        <f>IF(COUNTA(H15:H29)&gt;4,MAX(H15:H29),0)</f>
        <v>54</v>
      </c>
      <c r="F32" s="116"/>
      <c r="G32" s="116"/>
      <c r="H32" s="129"/>
      <c r="I32" s="116"/>
      <c r="J32" s="116"/>
      <c r="K32" s="116"/>
      <c r="L32" s="116"/>
      <c r="M32" s="116"/>
      <c r="N32" s="74"/>
    </row>
    <row r="33" spans="1:14" ht="15">
      <c r="A33" s="115"/>
      <c r="B33" s="128" t="s">
        <v>192</v>
      </c>
      <c r="C33" s="74"/>
      <c r="D33" s="74"/>
      <c r="E33" s="116">
        <f>IF(COUNTA(H15:H29)&gt;4,MIN(H15:H29),0)</f>
        <v>43</v>
      </c>
      <c r="F33" s="116"/>
      <c r="G33" s="116"/>
      <c r="H33" s="129"/>
      <c r="I33" s="116"/>
      <c r="J33" s="116"/>
      <c r="K33" s="116"/>
      <c r="L33" s="116"/>
      <c r="M33" s="116"/>
      <c r="N33" s="74"/>
    </row>
    <row r="34" spans="1:14" ht="15">
      <c r="A34" s="115"/>
      <c r="B34" s="128" t="s">
        <v>193</v>
      </c>
      <c r="C34" s="74"/>
      <c r="D34" s="74"/>
      <c r="E34" s="116">
        <f>SUM(E31-E32-E33)</f>
        <v>328</v>
      </c>
      <c r="F34" s="116"/>
      <c r="G34" s="116"/>
      <c r="H34" s="129"/>
      <c r="I34" s="116"/>
      <c r="J34" s="116"/>
      <c r="K34" s="116"/>
      <c r="L34" s="116"/>
      <c r="M34" s="116"/>
      <c r="N34" s="74"/>
    </row>
    <row r="35" spans="1:8" ht="12" customHeight="1">
      <c r="A35" s="130"/>
      <c r="B35" s="77"/>
      <c r="C35" s="77"/>
      <c r="D35" s="77"/>
      <c r="E35" s="131"/>
      <c r="F35" s="131"/>
      <c r="G35" s="131"/>
      <c r="H35" s="132"/>
    </row>
    <row r="36" spans="1:8" ht="7.5" customHeight="1">
      <c r="A36" s="115"/>
      <c r="B36" s="74"/>
      <c r="C36" s="74"/>
      <c r="D36" s="74"/>
      <c r="E36" s="116"/>
      <c r="F36" s="116"/>
      <c r="G36" s="116"/>
      <c r="H36" s="117"/>
    </row>
    <row r="37" spans="1:8" ht="15">
      <c r="A37" s="115"/>
      <c r="B37" s="128" t="s">
        <v>194</v>
      </c>
      <c r="C37" s="74"/>
      <c r="D37" s="74"/>
      <c r="E37" s="116">
        <f>SUM(E34:F34)</f>
        <v>328</v>
      </c>
      <c r="F37" s="116"/>
      <c r="G37" s="116"/>
      <c r="H37" s="117"/>
    </row>
    <row r="38" spans="1:8" ht="15">
      <c r="A38" s="115"/>
      <c r="B38" s="128" t="s">
        <v>195</v>
      </c>
      <c r="C38" s="74"/>
      <c r="D38" s="74"/>
      <c r="E38" s="133">
        <f>IF(COUNTA(H15:H29)&gt;4,ROUND(E37/(COUNTA(H15:H29)-2),4),ROUND(E37/(COUNTA(H15:H29)),4))</f>
        <v>46.8571</v>
      </c>
      <c r="F38" s="116"/>
      <c r="G38" s="116"/>
      <c r="H38" s="117"/>
    </row>
    <row r="39" spans="1:8" ht="7.5" customHeight="1" thickBot="1">
      <c r="A39" s="115"/>
      <c r="B39" s="74"/>
      <c r="C39" s="74"/>
      <c r="D39" s="74"/>
      <c r="E39" s="116"/>
      <c r="F39" s="116"/>
      <c r="G39" s="116"/>
      <c r="H39" s="117"/>
    </row>
    <row r="40" spans="1:8" ht="5.25" customHeight="1">
      <c r="A40" s="173"/>
      <c r="B40" s="174"/>
      <c r="C40" s="174"/>
      <c r="D40" s="174"/>
      <c r="E40" s="175"/>
      <c r="F40" s="175"/>
      <c r="G40" s="175"/>
      <c r="H40" s="176"/>
    </row>
    <row r="41" spans="1:8" ht="15" customHeight="1" thickBot="1">
      <c r="A41" s="191"/>
      <c r="B41" s="378" t="s">
        <v>198</v>
      </c>
      <c r="C41" s="192"/>
      <c r="D41" s="192"/>
      <c r="E41" s="441">
        <f>E38</f>
        <v>46.8571</v>
      </c>
      <c r="F41" s="183"/>
      <c r="G41" s="183"/>
      <c r="H41" s="193"/>
    </row>
    <row r="42" spans="1:8" ht="9.75" customHeight="1">
      <c r="A42" s="181"/>
      <c r="B42" s="178"/>
      <c r="C42" s="178"/>
      <c r="D42" s="178"/>
      <c r="E42" s="179"/>
      <c r="F42" s="179"/>
      <c r="G42" s="179"/>
      <c r="H42" s="182"/>
    </row>
    <row r="43" spans="1:8" ht="15" customHeight="1">
      <c r="A43" s="194"/>
      <c r="B43" s="195" t="s">
        <v>196</v>
      </c>
      <c r="C43" s="178"/>
      <c r="D43" s="178"/>
      <c r="E43" s="196">
        <f>IF(B8=0,0,IF(Category="Team",IF(B8&gt;3.4,5,IF(B8&lt;2.5,5,0)),IF(Category="Junior Pairs",IF(B8&gt;2.1,5,IF(B8&lt;1.2,5,0)),IF(Category="Senior Pairs",IF(B8&gt;2.4,5,IF(B8&lt;1.5,5,0))))))</f>
        <v>0</v>
      </c>
      <c r="F43" s="178"/>
      <c r="G43" s="178"/>
      <c r="H43" s="182"/>
    </row>
    <row r="44" spans="1:8" ht="15" customHeight="1" thickBot="1">
      <c r="A44" s="181"/>
      <c r="B44" s="195" t="s">
        <v>197</v>
      </c>
      <c r="C44" s="197"/>
      <c r="D44" s="197"/>
      <c r="E44" s="189">
        <v>0</v>
      </c>
      <c r="F44" s="198">
        <f>SUM(E43:E44)</f>
        <v>0</v>
      </c>
      <c r="G44" s="179"/>
      <c r="H44" s="182"/>
    </row>
    <row r="45" spans="1:8" ht="15">
      <c r="A45" s="173"/>
      <c r="B45" s="174"/>
      <c r="C45" s="199"/>
      <c r="D45" s="199"/>
      <c r="E45" s="175"/>
      <c r="F45" s="175"/>
      <c r="G45" s="175"/>
      <c r="H45" s="176"/>
    </row>
    <row r="46" spans="1:8" ht="15">
      <c r="A46" s="194"/>
      <c r="B46" s="195" t="s">
        <v>303</v>
      </c>
      <c r="C46" s="197"/>
      <c r="D46" s="197"/>
      <c r="E46" s="440">
        <f>ROUND(SUM(E41-E43-E44),4)</f>
        <v>46.8571</v>
      </c>
      <c r="F46" s="179"/>
      <c r="G46" s="179"/>
      <c r="H46" s="182"/>
    </row>
    <row r="47" spans="1:8" ht="15.75" thickBot="1">
      <c r="A47" s="191"/>
      <c r="B47" s="192"/>
      <c r="C47" s="192"/>
      <c r="D47" s="192"/>
      <c r="E47" s="183"/>
      <c r="F47" s="183"/>
      <c r="G47" s="183"/>
      <c r="H47" s="193"/>
    </row>
  </sheetData>
  <sheetProtection sheet="1" objects="1" scenarios="1"/>
  <conditionalFormatting sqref="B8">
    <cfRule type="expression" priority="2" dxfId="0" stopIfTrue="1">
      <formula>OR(B8=0,B8="")</formula>
    </cfRule>
  </conditionalFormatting>
  <conditionalFormatting sqref="E43:E44">
    <cfRule type="cellIs" priority="1" dxfId="0" operator="greaterThan" stopIfTrue="1">
      <formula>0</formula>
    </cfRule>
  </conditionalFormatting>
  <printOptions/>
  <pageMargins left="0.5" right="0.5" top="0.75" bottom="0.75" header="0.25" footer="0.25"/>
  <pageSetup fitToHeight="1" fitToWidth="1" orientation="portrait" r:id="rId1"/>
</worksheet>
</file>

<file path=xl/worksheets/sheet24.xml><?xml version="1.0" encoding="utf-8"?>
<worksheet xmlns="http://schemas.openxmlformats.org/spreadsheetml/2006/main" xmlns:r="http://schemas.openxmlformats.org/officeDocument/2006/relationships">
  <sheetPr codeName="Sheet30">
    <pageSetUpPr fitToPage="1"/>
  </sheetPr>
  <dimension ref="A1:N47"/>
  <sheetViews>
    <sheetView showGridLines="0" zoomScale="75" zoomScaleNormal="75" zoomScalePageLayoutView="0" workbookViewId="0" topLeftCell="A1">
      <selection activeCell="B9" sqref="B9"/>
    </sheetView>
  </sheetViews>
  <sheetFormatPr defaultColWidth="12.57421875" defaultRowHeight="12.75"/>
  <cols>
    <col min="1" max="1" width="16.57421875" style="20" customWidth="1"/>
    <col min="2" max="2" width="12.00390625" style="20" customWidth="1"/>
    <col min="3" max="3" width="2.28125" style="20" customWidth="1"/>
    <col min="4" max="4" width="0.71875" style="20" customWidth="1"/>
    <col min="5" max="5" width="13.140625" style="20" customWidth="1"/>
    <col min="6" max="7" width="0.5625" style="20" customWidth="1"/>
    <col min="8" max="8" width="49.7109375" style="20" customWidth="1"/>
    <col min="9" max="16384" width="12.57421875" style="20" customWidth="1"/>
  </cols>
  <sheetData>
    <row r="1" spans="1:8" ht="15">
      <c r="A1" s="173"/>
      <c r="B1" s="174"/>
      <c r="C1" s="174"/>
      <c r="D1" s="174"/>
      <c r="E1" s="175"/>
      <c r="F1" s="175"/>
      <c r="G1" s="175"/>
      <c r="H1" s="176"/>
    </row>
    <row r="2" spans="1:8" ht="23.25">
      <c r="A2" s="177" t="str">
        <f>Competition</f>
        <v>World Championship</v>
      </c>
      <c r="B2" s="178"/>
      <c r="C2" s="178"/>
      <c r="D2" s="178"/>
      <c r="E2" s="179"/>
      <c r="F2" s="179"/>
      <c r="G2" s="179"/>
      <c r="H2" s="180" t="str">
        <f>Dates</f>
        <v>4. - 8. August 2010</v>
      </c>
    </row>
    <row r="3" spans="1:8" ht="12" customHeight="1">
      <c r="A3" s="181"/>
      <c r="B3" s="178"/>
      <c r="C3" s="178"/>
      <c r="D3" s="178"/>
      <c r="E3" s="179"/>
      <c r="F3" s="179"/>
      <c r="G3" s="179"/>
      <c r="H3" s="182"/>
    </row>
    <row r="4" spans="1:8" ht="12" customHeight="1" thickBot="1">
      <c r="A4" s="181"/>
      <c r="B4" s="178"/>
      <c r="C4" s="178"/>
      <c r="D4" s="192"/>
      <c r="E4" s="183"/>
      <c r="F4" s="179"/>
      <c r="G4" s="179"/>
      <c r="H4" s="182"/>
    </row>
    <row r="5" spans="1:8" ht="12" customHeight="1">
      <c r="A5" s="173"/>
      <c r="B5" s="174"/>
      <c r="C5" s="174"/>
      <c r="D5" s="178"/>
      <c r="E5" s="184"/>
      <c r="F5" s="175"/>
      <c r="G5" s="175"/>
      <c r="H5" s="176"/>
    </row>
    <row r="6" spans="1:8" ht="15">
      <c r="A6" s="181"/>
      <c r="B6" s="178"/>
      <c r="C6" s="178"/>
      <c r="D6" s="178"/>
      <c r="E6" s="185" t="s">
        <v>187</v>
      </c>
      <c r="F6" s="186" t="s">
        <v>373</v>
      </c>
      <c r="G6" s="179"/>
      <c r="H6" s="182"/>
    </row>
    <row r="7" spans="1:8" ht="18">
      <c r="A7" s="187" t="str">
        <f>Category</f>
        <v>Senior Pairs</v>
      </c>
      <c r="B7" s="178"/>
      <c r="C7" s="178"/>
      <c r="D7" s="178"/>
      <c r="E7" s="185" t="s">
        <v>67</v>
      </c>
      <c r="F7" s="188" t="str">
        <f>VLOOKUP($F$6,Competitor_Info,2,FALSE)</f>
        <v>Slovenia</v>
      </c>
      <c r="G7" s="188"/>
      <c r="H7" s="182"/>
    </row>
    <row r="8" spans="1:8" ht="18">
      <c r="A8" s="187" t="s">
        <v>188</v>
      </c>
      <c r="B8" s="189">
        <v>2.26</v>
      </c>
      <c r="C8" s="178"/>
      <c r="D8" s="178"/>
      <c r="E8" s="185"/>
      <c r="F8" s="190" t="str">
        <f>VLOOKUP($F$6,Competitor_Info,3,FALSE)</f>
        <v>Slovenia</v>
      </c>
      <c r="G8" s="190"/>
      <c r="H8" s="182"/>
    </row>
    <row r="9" spans="1:8" ht="12" customHeight="1" thickBot="1">
      <c r="A9" s="191"/>
      <c r="B9" s="192"/>
      <c r="C9" s="192"/>
      <c r="D9" s="192"/>
      <c r="E9" s="183"/>
      <c r="F9" s="183"/>
      <c r="G9" s="183"/>
      <c r="H9" s="193"/>
    </row>
    <row r="10" spans="1:8" ht="7.5" customHeight="1">
      <c r="A10" s="115"/>
      <c r="B10" s="74"/>
      <c r="C10" s="74"/>
      <c r="D10" s="74"/>
      <c r="E10" s="116"/>
      <c r="F10" s="116"/>
      <c r="G10" s="116"/>
      <c r="H10" s="117"/>
    </row>
    <row r="11" spans="1:8" ht="23.25">
      <c r="A11" s="118" t="s">
        <v>376</v>
      </c>
      <c r="B11" s="119"/>
      <c r="C11" s="119"/>
      <c r="D11" s="119"/>
      <c r="E11" s="119"/>
      <c r="F11" s="120"/>
      <c r="G11" s="120"/>
      <c r="H11" s="121"/>
    </row>
    <row r="12" spans="1:8" ht="7.5" customHeight="1">
      <c r="A12" s="115"/>
      <c r="B12" s="74"/>
      <c r="C12" s="74"/>
      <c r="D12" s="74"/>
      <c r="E12" s="116"/>
      <c r="F12" s="116"/>
      <c r="G12" s="116"/>
      <c r="H12" s="117"/>
    </row>
    <row r="13" spans="1:8" s="124" customFormat="1" ht="15">
      <c r="A13" s="122"/>
      <c r="B13" s="123"/>
      <c r="C13" s="123"/>
      <c r="D13" s="123"/>
      <c r="E13" s="379"/>
      <c r="F13" s="379"/>
      <c r="G13" s="379"/>
      <c r="H13" s="384" t="s">
        <v>114</v>
      </c>
    </row>
    <row r="14" spans="1:8" ht="15">
      <c r="A14" s="125"/>
      <c r="B14" s="126"/>
      <c r="C14" s="80"/>
      <c r="D14" s="80"/>
      <c r="E14" s="380"/>
      <c r="F14" s="380"/>
      <c r="G14" s="380"/>
      <c r="H14" s="382"/>
    </row>
    <row r="15" spans="1:8" ht="15">
      <c r="A15" s="125" t="str">
        <f>IF(Judge1="","",('Competition Info.'!B12))</f>
        <v>Judge 1:</v>
      </c>
      <c r="B15" s="80" t="str">
        <f>IF(Judge1="","",(Judge1))</f>
        <v>Isabella Beltramo</v>
      </c>
      <c r="C15" s="80"/>
      <c r="D15" s="80"/>
      <c r="E15" s="381"/>
      <c r="F15" s="381"/>
      <c r="G15" s="381"/>
      <c r="H15" s="466">
        <v>40</v>
      </c>
    </row>
    <row r="16" spans="1:8" ht="15">
      <c r="A16" s="125" t="str">
        <f>IF(Judge2="","",('Competition Info.'!B13))</f>
        <v>Judge 2:</v>
      </c>
      <c r="B16" s="80" t="str">
        <f>IF(Judge2="","",(Judge2))</f>
        <v>Zoey Flesher</v>
      </c>
      <c r="C16" s="80"/>
      <c r="D16" s="80"/>
      <c r="E16" s="381"/>
      <c r="F16" s="381"/>
      <c r="G16" s="381"/>
      <c r="H16" s="466">
        <v>34</v>
      </c>
    </row>
    <row r="17" spans="1:8" ht="15">
      <c r="A17" s="125" t="str">
        <f>IF(Judge3="","",('Competition Info.'!B14))</f>
        <v>Judge 3:</v>
      </c>
      <c r="B17" s="80" t="str">
        <f>IF(Judge3="","",(Judge3))</f>
        <v>Janne Tou</v>
      </c>
      <c r="C17" s="80"/>
      <c r="D17" s="80"/>
      <c r="E17" s="381"/>
      <c r="F17" s="381"/>
      <c r="G17" s="381"/>
      <c r="H17" s="466">
        <v>33</v>
      </c>
    </row>
    <row r="18" spans="1:8" ht="15">
      <c r="A18" s="125" t="str">
        <f>IF(Judge4="","",('Competition Info.'!B15))</f>
        <v>Judge 4:</v>
      </c>
      <c r="B18" s="80" t="str">
        <f>IF(Judge4="","",(Judge4))</f>
        <v>Ron Kopas</v>
      </c>
      <c r="C18" s="80"/>
      <c r="D18" s="80"/>
      <c r="E18" s="381"/>
      <c r="F18" s="381"/>
      <c r="G18" s="381"/>
      <c r="H18" s="466">
        <v>47</v>
      </c>
    </row>
    <row r="19" spans="1:8" ht="15">
      <c r="A19" s="125" t="str">
        <f>IF(Judge5="","",('Competition Info.'!B16))</f>
        <v>Judge 5:</v>
      </c>
      <c r="B19" s="80" t="str">
        <f>IF(Judge5="","",(Judge5))</f>
        <v>Sheri Carter</v>
      </c>
      <c r="C19" s="80"/>
      <c r="D19" s="80"/>
      <c r="E19" s="381"/>
      <c r="F19" s="381"/>
      <c r="G19" s="381"/>
      <c r="H19" s="466">
        <v>47</v>
      </c>
    </row>
    <row r="20" spans="1:8" ht="15">
      <c r="A20" s="125" t="str">
        <f>IF(Judge6="","",('Competition Info.'!B17))</f>
        <v>Judge 6:</v>
      </c>
      <c r="B20" s="80" t="str">
        <f>IF(Judge6="","",(Judge6))</f>
        <v>Yasuyo Yumiya</v>
      </c>
      <c r="C20" s="80"/>
      <c r="D20" s="80"/>
      <c r="E20" s="381"/>
      <c r="F20" s="381"/>
      <c r="G20" s="381"/>
      <c r="H20" s="466">
        <v>47</v>
      </c>
    </row>
    <row r="21" spans="1:8" ht="15">
      <c r="A21" s="125" t="str">
        <f>IF(Judge7="","",('Competition Info.'!B18))</f>
        <v>Judge 7:</v>
      </c>
      <c r="B21" s="80" t="str">
        <f>IF(Judge7="","",(Judge7))</f>
        <v>Evy Santermans</v>
      </c>
      <c r="C21" s="80"/>
      <c r="D21" s="80"/>
      <c r="E21" s="381"/>
      <c r="F21" s="381"/>
      <c r="G21" s="381"/>
      <c r="H21" s="466">
        <v>37</v>
      </c>
    </row>
    <row r="22" spans="1:8" ht="15">
      <c r="A22" s="125" t="str">
        <f>IF(Judge8="","",('Competition Info.'!B19))</f>
        <v>Judge 8:</v>
      </c>
      <c r="B22" s="80" t="str">
        <f>IF(Judge8="","",(Judge8))</f>
        <v>Àngel Escuin</v>
      </c>
      <c r="C22" s="80"/>
      <c r="D22" s="80"/>
      <c r="E22" s="381"/>
      <c r="F22" s="381"/>
      <c r="G22" s="381"/>
      <c r="H22" s="466">
        <v>37</v>
      </c>
    </row>
    <row r="23" spans="1:8" ht="15">
      <c r="A23" s="125" t="str">
        <f>IF(Judge9="","",('Competition Info.'!B20))</f>
        <v>Judge 9:</v>
      </c>
      <c r="B23" s="80" t="str">
        <f>IF(Judge9="","",(Judge9))</f>
        <v>Rebeca Lelaizant</v>
      </c>
      <c r="C23" s="80"/>
      <c r="D23" s="80"/>
      <c r="E23" s="381"/>
      <c r="F23" s="381"/>
      <c r="G23" s="381"/>
      <c r="H23" s="466">
        <v>33</v>
      </c>
    </row>
    <row r="24" spans="1:8" ht="15">
      <c r="A24" s="125">
        <f>IF(Judge10="","",('Competition Info.'!B21))</f>
      </c>
      <c r="B24" s="80">
        <f>IF(Judge10="","",(Judge10))</f>
      </c>
      <c r="C24" s="80"/>
      <c r="D24" s="80"/>
      <c r="E24" s="381"/>
      <c r="F24" s="381"/>
      <c r="G24" s="381"/>
      <c r="H24" s="383"/>
    </row>
    <row r="25" spans="1:9" ht="15">
      <c r="A25" s="125">
        <f>IF(Judge11="","",('Competition Info.'!B22))</f>
      </c>
      <c r="B25" s="80">
        <f>IF(Judge11="","",(Judge11))</f>
      </c>
      <c r="C25" s="80"/>
      <c r="D25" s="80"/>
      <c r="E25" s="381"/>
      <c r="F25" s="381"/>
      <c r="G25" s="381"/>
      <c r="H25" s="383"/>
      <c r="I25" s="127"/>
    </row>
    <row r="26" spans="1:8" ht="15">
      <c r="A26" s="125">
        <f>IF(Judge12="","",('Competition Info.'!B23))</f>
      </c>
      <c r="B26" s="80">
        <f>IF(Judge12="","",(Judge12))</f>
      </c>
      <c r="C26" s="80"/>
      <c r="D26" s="80"/>
      <c r="E26" s="381"/>
      <c r="F26" s="381"/>
      <c r="G26" s="381"/>
      <c r="H26" s="383"/>
    </row>
    <row r="27" spans="1:8" ht="15">
      <c r="A27" s="125">
        <f>IF(Judge13="","",('Competition Info.'!B24))</f>
      </c>
      <c r="B27" s="80">
        <f>IF(Judge13="","",(Judge13))</f>
      </c>
      <c r="C27" s="80"/>
      <c r="D27" s="80"/>
      <c r="E27" s="381"/>
      <c r="F27" s="381"/>
      <c r="G27" s="381"/>
      <c r="H27" s="383"/>
    </row>
    <row r="28" spans="1:8" ht="15">
      <c r="A28" s="125">
        <f>IF(Judge14="","",('Competition Info.'!B25))</f>
      </c>
      <c r="B28" s="80">
        <f>IF(Judge14="","",(Judge14))</f>
      </c>
      <c r="C28" s="80"/>
      <c r="D28" s="80"/>
      <c r="E28" s="381"/>
      <c r="F28" s="381"/>
      <c r="G28" s="381"/>
      <c r="H28" s="383"/>
    </row>
    <row r="29" spans="1:8" ht="15">
      <c r="A29" s="125">
        <f>IF(Judge15="","",('Competition Info.'!B26))</f>
      </c>
      <c r="B29" s="80">
        <f>IF(Judge15="","",(Judge15))</f>
      </c>
      <c r="C29" s="80"/>
      <c r="D29" s="80"/>
      <c r="E29" s="381"/>
      <c r="F29" s="381"/>
      <c r="G29" s="381"/>
      <c r="H29" s="383"/>
    </row>
    <row r="30" spans="1:8" ht="12" customHeight="1">
      <c r="A30" s="115"/>
      <c r="B30" s="74"/>
      <c r="C30" s="74"/>
      <c r="D30" s="74"/>
      <c r="E30" s="116"/>
      <c r="F30" s="116"/>
      <c r="G30" s="116"/>
      <c r="H30" s="117"/>
    </row>
    <row r="31" spans="1:8" ht="15">
      <c r="A31" s="115"/>
      <c r="B31" s="128" t="s">
        <v>190</v>
      </c>
      <c r="C31" s="74"/>
      <c r="D31" s="74"/>
      <c r="E31" s="116">
        <f>SUM(H15:H29)</f>
        <v>355</v>
      </c>
      <c r="F31" s="116"/>
      <c r="G31" s="116"/>
      <c r="H31" s="129"/>
    </row>
    <row r="32" spans="1:14" ht="15">
      <c r="A32" s="115"/>
      <c r="B32" s="128" t="s">
        <v>191</v>
      </c>
      <c r="C32" s="74"/>
      <c r="D32" s="74"/>
      <c r="E32" s="116">
        <f>IF(COUNTA(H15:H29)&gt;4,MAX(H15:H29),0)</f>
        <v>47</v>
      </c>
      <c r="F32" s="116"/>
      <c r="G32" s="116"/>
      <c r="H32" s="129"/>
      <c r="I32" s="116"/>
      <c r="J32" s="116"/>
      <c r="K32" s="116"/>
      <c r="L32" s="116"/>
      <c r="M32" s="116"/>
      <c r="N32" s="74"/>
    </row>
    <row r="33" spans="1:14" ht="15">
      <c r="A33" s="115"/>
      <c r="B33" s="128" t="s">
        <v>192</v>
      </c>
      <c r="C33" s="74"/>
      <c r="D33" s="74"/>
      <c r="E33" s="116">
        <f>IF(COUNTA(H15:H29)&gt;4,MIN(H15:H29),0)</f>
        <v>33</v>
      </c>
      <c r="F33" s="116"/>
      <c r="G33" s="116"/>
      <c r="H33" s="129"/>
      <c r="I33" s="116"/>
      <c r="J33" s="116"/>
      <c r="K33" s="116"/>
      <c r="L33" s="116"/>
      <c r="M33" s="116"/>
      <c r="N33" s="74"/>
    </row>
    <row r="34" spans="1:14" ht="15">
      <c r="A34" s="115"/>
      <c r="B34" s="128" t="s">
        <v>193</v>
      </c>
      <c r="C34" s="74"/>
      <c r="D34" s="74"/>
      <c r="E34" s="116">
        <f>SUM(E31-E32-E33)</f>
        <v>275</v>
      </c>
      <c r="F34" s="116"/>
      <c r="G34" s="116"/>
      <c r="H34" s="129"/>
      <c r="I34" s="116"/>
      <c r="J34" s="116"/>
      <c r="K34" s="116"/>
      <c r="L34" s="116"/>
      <c r="M34" s="116"/>
      <c r="N34" s="74"/>
    </row>
    <row r="35" spans="1:8" ht="12" customHeight="1">
      <c r="A35" s="130"/>
      <c r="B35" s="77"/>
      <c r="C35" s="77"/>
      <c r="D35" s="77"/>
      <c r="E35" s="131"/>
      <c r="F35" s="131"/>
      <c r="G35" s="131"/>
      <c r="H35" s="132"/>
    </row>
    <row r="36" spans="1:8" ht="7.5" customHeight="1">
      <c r="A36" s="115"/>
      <c r="B36" s="74"/>
      <c r="C36" s="74"/>
      <c r="D36" s="74"/>
      <c r="E36" s="116"/>
      <c r="F36" s="116"/>
      <c r="G36" s="116"/>
      <c r="H36" s="117"/>
    </row>
    <row r="37" spans="1:8" ht="15">
      <c r="A37" s="115"/>
      <c r="B37" s="128" t="s">
        <v>194</v>
      </c>
      <c r="C37" s="74"/>
      <c r="D37" s="74"/>
      <c r="E37" s="116">
        <f>SUM(E34:F34)</f>
        <v>275</v>
      </c>
      <c r="F37" s="116"/>
      <c r="G37" s="116"/>
      <c r="H37" s="117"/>
    </row>
    <row r="38" spans="1:8" ht="15">
      <c r="A38" s="115"/>
      <c r="B38" s="128" t="s">
        <v>195</v>
      </c>
      <c r="C38" s="74"/>
      <c r="D38" s="74"/>
      <c r="E38" s="133">
        <f>IF(COUNTA(H15:H29)&gt;4,ROUND(E37/(COUNTA(H15:H29)-2),4),ROUND(E37/(COUNTA(H15:H29)),4))</f>
        <v>39.2857</v>
      </c>
      <c r="F38" s="116"/>
      <c r="G38" s="116"/>
      <c r="H38" s="117"/>
    </row>
    <row r="39" spans="1:8" ht="7.5" customHeight="1" thickBot="1">
      <c r="A39" s="115"/>
      <c r="B39" s="74"/>
      <c r="C39" s="74"/>
      <c r="D39" s="74"/>
      <c r="E39" s="116"/>
      <c r="F39" s="116"/>
      <c r="G39" s="116"/>
      <c r="H39" s="117"/>
    </row>
    <row r="40" spans="1:8" ht="5.25" customHeight="1">
      <c r="A40" s="173"/>
      <c r="B40" s="174"/>
      <c r="C40" s="174"/>
      <c r="D40" s="174"/>
      <c r="E40" s="175"/>
      <c r="F40" s="175"/>
      <c r="G40" s="175"/>
      <c r="H40" s="176"/>
    </row>
    <row r="41" spans="1:8" ht="15" customHeight="1" thickBot="1">
      <c r="A41" s="191"/>
      <c r="B41" s="378" t="s">
        <v>198</v>
      </c>
      <c r="C41" s="192"/>
      <c r="D41" s="192"/>
      <c r="E41" s="441">
        <f>E38</f>
        <v>39.2857</v>
      </c>
      <c r="F41" s="183"/>
      <c r="G41" s="183"/>
      <c r="H41" s="193"/>
    </row>
    <row r="42" spans="1:8" ht="9.75" customHeight="1">
      <c r="A42" s="181"/>
      <c r="B42" s="178"/>
      <c r="C42" s="178"/>
      <c r="D42" s="178"/>
      <c r="E42" s="179"/>
      <c r="F42" s="179"/>
      <c r="G42" s="179"/>
      <c r="H42" s="182"/>
    </row>
    <row r="43" spans="1:8" ht="15" customHeight="1">
      <c r="A43" s="194"/>
      <c r="B43" s="195" t="s">
        <v>196</v>
      </c>
      <c r="C43" s="178"/>
      <c r="D43" s="178"/>
      <c r="E43" s="196">
        <f>IF(B8=0,0,IF(Category="Team",IF(B8&gt;3.4,5,IF(B8&lt;2.5,5,0)),IF(Category="Junior Pairs",IF(B8&gt;2.1,5,IF(B8&lt;1.2,5,0)),IF(Category="Senior Pairs",IF(B8&gt;2.4,5,IF(B8&lt;1.5,5,0))))))</f>
        <v>0</v>
      </c>
      <c r="F43" s="178"/>
      <c r="G43" s="178"/>
      <c r="H43" s="182"/>
    </row>
    <row r="44" spans="1:8" ht="15" customHeight="1" thickBot="1">
      <c r="A44" s="181"/>
      <c r="B44" s="195" t="s">
        <v>197</v>
      </c>
      <c r="C44" s="197"/>
      <c r="D44" s="197"/>
      <c r="E44" s="189">
        <v>0</v>
      </c>
      <c r="F44" s="198">
        <f>SUM(E43:E44)</f>
        <v>0</v>
      </c>
      <c r="G44" s="179"/>
      <c r="H44" s="182"/>
    </row>
    <row r="45" spans="1:8" ht="15">
      <c r="A45" s="173"/>
      <c r="B45" s="174"/>
      <c r="C45" s="199"/>
      <c r="D45" s="199"/>
      <c r="E45" s="175"/>
      <c r="F45" s="175"/>
      <c r="G45" s="175"/>
      <c r="H45" s="176"/>
    </row>
    <row r="46" spans="1:8" ht="15">
      <c r="A46" s="194"/>
      <c r="B46" s="195" t="s">
        <v>303</v>
      </c>
      <c r="C46" s="197"/>
      <c r="D46" s="197"/>
      <c r="E46" s="440">
        <f>ROUND(SUM(E41-E43-E44),4)</f>
        <v>39.2857</v>
      </c>
      <c r="F46" s="179"/>
      <c r="G46" s="179"/>
      <c r="H46" s="182"/>
    </row>
    <row r="47" spans="1:8" ht="15.75" thickBot="1">
      <c r="A47" s="191"/>
      <c r="B47" s="192"/>
      <c r="C47" s="192"/>
      <c r="D47" s="192"/>
      <c r="E47" s="183"/>
      <c r="F47" s="183"/>
      <c r="G47" s="183"/>
      <c r="H47" s="193"/>
    </row>
  </sheetData>
  <sheetProtection sheet="1" objects="1" scenarios="1"/>
  <conditionalFormatting sqref="B8">
    <cfRule type="expression" priority="2" dxfId="0" stopIfTrue="1">
      <formula>OR(B8=0,B8="")</formula>
    </cfRule>
  </conditionalFormatting>
  <conditionalFormatting sqref="E43:E44">
    <cfRule type="cellIs" priority="1" dxfId="0" operator="greaterThan" stopIfTrue="1">
      <formula>0</formula>
    </cfRule>
  </conditionalFormatting>
  <printOptions/>
  <pageMargins left="0.5" right="0.5" top="0.75" bottom="0.75" header="0.25" footer="0.25"/>
  <pageSetup fitToHeight="1" fitToWidth="1" orientation="portrait" r:id="rId1"/>
</worksheet>
</file>

<file path=xl/worksheets/sheet25.xml><?xml version="1.0" encoding="utf-8"?>
<worksheet xmlns="http://schemas.openxmlformats.org/spreadsheetml/2006/main" xmlns:r="http://schemas.openxmlformats.org/officeDocument/2006/relationships">
  <sheetPr codeName="Sheet31">
    <pageSetUpPr fitToPage="1"/>
  </sheetPr>
  <dimension ref="A1:N47"/>
  <sheetViews>
    <sheetView showGridLines="0" zoomScale="75" zoomScaleNormal="75" zoomScalePageLayoutView="0" workbookViewId="0" topLeftCell="A1">
      <selection activeCell="H24" sqref="H24"/>
    </sheetView>
  </sheetViews>
  <sheetFormatPr defaultColWidth="12.57421875" defaultRowHeight="12.75"/>
  <cols>
    <col min="1" max="1" width="16.57421875" style="20" customWidth="1"/>
    <col min="2" max="2" width="12.00390625" style="20" customWidth="1"/>
    <col min="3" max="3" width="2.28125" style="20" customWidth="1"/>
    <col min="4" max="4" width="0.71875" style="20" customWidth="1"/>
    <col min="5" max="5" width="13.140625" style="20" customWidth="1"/>
    <col min="6" max="7" width="0.5625" style="20" customWidth="1"/>
    <col min="8" max="8" width="49.7109375" style="20" customWidth="1"/>
    <col min="9" max="16384" width="12.57421875" style="20" customWidth="1"/>
  </cols>
  <sheetData>
    <row r="1" spans="1:8" ht="15">
      <c r="A1" s="173"/>
      <c r="B1" s="174"/>
      <c r="C1" s="174"/>
      <c r="D1" s="174"/>
      <c r="E1" s="175"/>
      <c r="F1" s="175"/>
      <c r="G1" s="175"/>
      <c r="H1" s="176"/>
    </row>
    <row r="2" spans="1:8" ht="23.25">
      <c r="A2" s="177" t="str">
        <f>Competition</f>
        <v>World Championship</v>
      </c>
      <c r="B2" s="178"/>
      <c r="C2" s="178"/>
      <c r="D2" s="178"/>
      <c r="E2" s="179"/>
      <c r="F2" s="179"/>
      <c r="G2" s="179"/>
      <c r="H2" s="180" t="str">
        <f>Dates</f>
        <v>4. - 8. August 2010</v>
      </c>
    </row>
    <row r="3" spans="1:8" ht="12" customHeight="1">
      <c r="A3" s="181"/>
      <c r="B3" s="178"/>
      <c r="C3" s="178"/>
      <c r="D3" s="178"/>
      <c r="E3" s="179"/>
      <c r="F3" s="179"/>
      <c r="G3" s="179"/>
      <c r="H3" s="182"/>
    </row>
    <row r="4" spans="1:8" ht="12" customHeight="1" thickBot="1">
      <c r="A4" s="181"/>
      <c r="B4" s="178"/>
      <c r="C4" s="178"/>
      <c r="D4" s="192"/>
      <c r="E4" s="183"/>
      <c r="F4" s="179"/>
      <c r="G4" s="179"/>
      <c r="H4" s="182"/>
    </row>
    <row r="5" spans="1:8" ht="12" customHeight="1">
      <c r="A5" s="173"/>
      <c r="B5" s="174"/>
      <c r="C5" s="174"/>
      <c r="D5" s="178"/>
      <c r="E5" s="184"/>
      <c r="F5" s="175"/>
      <c r="G5" s="175"/>
      <c r="H5" s="176"/>
    </row>
    <row r="6" spans="1:8" ht="15">
      <c r="A6" s="181"/>
      <c r="B6" s="178"/>
      <c r="C6" s="178"/>
      <c r="D6" s="178"/>
      <c r="E6" s="185" t="s">
        <v>187</v>
      </c>
      <c r="F6" s="186" t="s">
        <v>374</v>
      </c>
      <c r="G6" s="179"/>
      <c r="H6" s="182"/>
    </row>
    <row r="7" spans="1:8" ht="18">
      <c r="A7" s="187" t="str">
        <f>Category</f>
        <v>Senior Pairs</v>
      </c>
      <c r="B7" s="178"/>
      <c r="C7" s="178"/>
      <c r="D7" s="178"/>
      <c r="E7" s="185" t="s">
        <v>67</v>
      </c>
      <c r="F7" s="188" t="str">
        <f>VLOOKUP($F$6,Competitor_Info,2,FALSE)</f>
        <v>England</v>
      </c>
      <c r="G7" s="188"/>
      <c r="H7" s="182"/>
    </row>
    <row r="8" spans="1:8" ht="18">
      <c r="A8" s="187" t="s">
        <v>188</v>
      </c>
      <c r="B8" s="189">
        <v>2.29</v>
      </c>
      <c r="C8" s="178"/>
      <c r="D8" s="178"/>
      <c r="E8" s="185"/>
      <c r="F8" s="190" t="str">
        <f>VLOOKUP($F$6,Competitor_Info,3,FALSE)</f>
        <v>England</v>
      </c>
      <c r="G8" s="190"/>
      <c r="H8" s="182"/>
    </row>
    <row r="9" spans="1:8" ht="12" customHeight="1" thickBot="1">
      <c r="A9" s="191"/>
      <c r="B9" s="192"/>
      <c r="C9" s="192"/>
      <c r="D9" s="192"/>
      <c r="E9" s="183"/>
      <c r="F9" s="183"/>
      <c r="G9" s="183"/>
      <c r="H9" s="193"/>
    </row>
    <row r="10" spans="1:8" ht="7.5" customHeight="1">
      <c r="A10" s="115"/>
      <c r="B10" s="74"/>
      <c r="C10" s="74"/>
      <c r="D10" s="74"/>
      <c r="E10" s="116"/>
      <c r="F10" s="116"/>
      <c r="G10" s="116"/>
      <c r="H10" s="117"/>
    </row>
    <row r="11" spans="1:8" ht="23.25">
      <c r="A11" s="118" t="s">
        <v>376</v>
      </c>
      <c r="B11" s="119"/>
      <c r="C11" s="119"/>
      <c r="D11" s="119"/>
      <c r="E11" s="119"/>
      <c r="F11" s="120"/>
      <c r="G11" s="120"/>
      <c r="H11" s="121"/>
    </row>
    <row r="12" spans="1:8" ht="7.5" customHeight="1">
      <c r="A12" s="115"/>
      <c r="B12" s="74"/>
      <c r="C12" s="74"/>
      <c r="D12" s="74"/>
      <c r="E12" s="116"/>
      <c r="F12" s="116"/>
      <c r="G12" s="116"/>
      <c r="H12" s="117"/>
    </row>
    <row r="13" spans="1:8" s="124" customFormat="1" ht="15">
      <c r="A13" s="122"/>
      <c r="B13" s="123"/>
      <c r="C13" s="123"/>
      <c r="D13" s="123"/>
      <c r="E13" s="379"/>
      <c r="F13" s="379"/>
      <c r="G13" s="379"/>
      <c r="H13" s="384" t="s">
        <v>114</v>
      </c>
    </row>
    <row r="14" spans="1:8" ht="15">
      <c r="A14" s="125"/>
      <c r="B14" s="126"/>
      <c r="C14" s="80"/>
      <c r="D14" s="80"/>
      <c r="E14" s="380"/>
      <c r="F14" s="380"/>
      <c r="G14" s="380"/>
      <c r="H14" s="382"/>
    </row>
    <row r="15" spans="1:8" ht="15">
      <c r="A15" s="125" t="str">
        <f>IF(Judge1="","",('Competition Info.'!B12))</f>
        <v>Judge 1:</v>
      </c>
      <c r="B15" s="80" t="str">
        <f>IF(Judge1="","",(Judge1))</f>
        <v>Isabella Beltramo</v>
      </c>
      <c r="C15" s="80"/>
      <c r="D15" s="80"/>
      <c r="E15" s="381"/>
      <c r="F15" s="381"/>
      <c r="G15" s="381"/>
      <c r="H15" s="466">
        <v>52</v>
      </c>
    </row>
    <row r="16" spans="1:8" ht="15">
      <c r="A16" s="125" t="str">
        <f>IF(Judge2="","",('Competition Info.'!B13))</f>
        <v>Judge 2:</v>
      </c>
      <c r="B16" s="80" t="str">
        <f>IF(Judge2="","",(Judge2))</f>
        <v>Zoey Flesher</v>
      </c>
      <c r="C16" s="80"/>
      <c r="D16" s="80"/>
      <c r="E16" s="381"/>
      <c r="F16" s="381"/>
      <c r="G16" s="381"/>
      <c r="H16" s="466">
        <v>60</v>
      </c>
    </row>
    <row r="17" spans="1:8" ht="15">
      <c r="A17" s="125" t="str">
        <f>IF(Judge3="","",('Competition Info.'!B14))</f>
        <v>Judge 3:</v>
      </c>
      <c r="B17" s="80" t="str">
        <f>IF(Judge3="","",(Judge3))</f>
        <v>Janne Tou</v>
      </c>
      <c r="C17" s="80"/>
      <c r="D17" s="80"/>
      <c r="E17" s="381"/>
      <c r="F17" s="381"/>
      <c r="G17" s="381"/>
      <c r="H17" s="466">
        <v>50</v>
      </c>
    </row>
    <row r="18" spans="1:8" ht="15">
      <c r="A18" s="125" t="str">
        <f>IF(Judge4="","",('Competition Info.'!B15))</f>
        <v>Judge 4:</v>
      </c>
      <c r="B18" s="80" t="str">
        <f>IF(Judge4="","",(Judge4))</f>
        <v>Ron Kopas</v>
      </c>
      <c r="C18" s="80"/>
      <c r="D18" s="80"/>
      <c r="E18" s="381"/>
      <c r="F18" s="381"/>
      <c r="G18" s="381"/>
      <c r="H18" s="466">
        <v>56</v>
      </c>
    </row>
    <row r="19" spans="1:8" ht="15">
      <c r="A19" s="125" t="str">
        <f>IF(Judge5="","",('Competition Info.'!B16))</f>
        <v>Judge 5:</v>
      </c>
      <c r="B19" s="80" t="str">
        <f>IF(Judge5="","",(Judge5))</f>
        <v>Sheri Carter</v>
      </c>
      <c r="C19" s="80"/>
      <c r="D19" s="80"/>
      <c r="E19" s="381"/>
      <c r="F19" s="381"/>
      <c r="G19" s="381"/>
      <c r="H19" s="466">
        <v>56</v>
      </c>
    </row>
    <row r="20" spans="1:8" ht="15">
      <c r="A20" s="125" t="str">
        <f>IF(Judge6="","",('Competition Info.'!B17))</f>
        <v>Judge 6:</v>
      </c>
      <c r="B20" s="80" t="str">
        <f>IF(Judge6="","",(Judge6))</f>
        <v>Yasuyo Yumiya</v>
      </c>
      <c r="C20" s="80"/>
      <c r="D20" s="80"/>
      <c r="E20" s="381"/>
      <c r="F20" s="381"/>
      <c r="G20" s="381"/>
      <c r="H20" s="466">
        <v>48</v>
      </c>
    </row>
    <row r="21" spans="1:8" ht="15">
      <c r="A21" s="125" t="str">
        <f>IF(Judge7="","",('Competition Info.'!B18))</f>
        <v>Judge 7:</v>
      </c>
      <c r="B21" s="80" t="str">
        <f>IF(Judge7="","",(Judge7))</f>
        <v>Evy Santermans</v>
      </c>
      <c r="C21" s="80"/>
      <c r="D21" s="80"/>
      <c r="E21" s="381"/>
      <c r="F21" s="381"/>
      <c r="G21" s="381"/>
      <c r="H21" s="466">
        <v>49</v>
      </c>
    </row>
    <row r="22" spans="1:8" ht="15">
      <c r="A22" s="125" t="str">
        <f>IF(Judge8="","",('Competition Info.'!B19))</f>
        <v>Judge 8:</v>
      </c>
      <c r="B22" s="80" t="str">
        <f>IF(Judge8="","",(Judge8))</f>
        <v>Àngel Escuin</v>
      </c>
      <c r="C22" s="80"/>
      <c r="D22" s="80"/>
      <c r="E22" s="381"/>
      <c r="F22" s="381"/>
      <c r="G22" s="381"/>
      <c r="H22" s="466">
        <v>50</v>
      </c>
    </row>
    <row r="23" spans="1:8" ht="15">
      <c r="A23" s="125" t="str">
        <f>IF(Judge9="","",('Competition Info.'!B20))</f>
        <v>Judge 9:</v>
      </c>
      <c r="B23" s="80" t="str">
        <f>IF(Judge9="","",(Judge9))</f>
        <v>Rebeca Lelaizant</v>
      </c>
      <c r="C23" s="80"/>
      <c r="D23" s="80"/>
      <c r="E23" s="381"/>
      <c r="F23" s="381"/>
      <c r="G23" s="381"/>
      <c r="H23" s="466">
        <v>56</v>
      </c>
    </row>
    <row r="24" spans="1:8" ht="15">
      <c r="A24" s="125">
        <f>IF(Judge10="","",('Competition Info.'!B21))</f>
      </c>
      <c r="B24" s="80">
        <f>IF(Judge10="","",(Judge10))</f>
      </c>
      <c r="C24" s="80"/>
      <c r="D24" s="80"/>
      <c r="E24" s="381"/>
      <c r="F24" s="381"/>
      <c r="G24" s="381"/>
      <c r="H24" s="383"/>
    </row>
    <row r="25" spans="1:9" ht="15">
      <c r="A25" s="125">
        <f>IF(Judge11="","",('Competition Info.'!B22))</f>
      </c>
      <c r="B25" s="80">
        <f>IF(Judge11="","",(Judge11))</f>
      </c>
      <c r="C25" s="80"/>
      <c r="D25" s="80"/>
      <c r="E25" s="381"/>
      <c r="F25" s="381"/>
      <c r="G25" s="381"/>
      <c r="H25" s="383"/>
      <c r="I25" s="127"/>
    </row>
    <row r="26" spans="1:8" ht="15">
      <c r="A26" s="125">
        <f>IF(Judge12="","",('Competition Info.'!B23))</f>
      </c>
      <c r="B26" s="80">
        <f>IF(Judge12="","",(Judge12))</f>
      </c>
      <c r="C26" s="80"/>
      <c r="D26" s="80"/>
      <c r="E26" s="381"/>
      <c r="F26" s="381"/>
      <c r="G26" s="381"/>
      <c r="H26" s="383"/>
    </row>
    <row r="27" spans="1:8" ht="15">
      <c r="A27" s="125">
        <f>IF(Judge13="","",('Competition Info.'!B24))</f>
      </c>
      <c r="B27" s="80">
        <f>IF(Judge13="","",(Judge13))</f>
      </c>
      <c r="C27" s="80"/>
      <c r="D27" s="80"/>
      <c r="E27" s="381"/>
      <c r="F27" s="381"/>
      <c r="G27" s="381"/>
      <c r="H27" s="383"/>
    </row>
    <row r="28" spans="1:8" ht="15">
      <c r="A28" s="125">
        <f>IF(Judge14="","",('Competition Info.'!B25))</f>
      </c>
      <c r="B28" s="80">
        <f>IF(Judge14="","",(Judge14))</f>
      </c>
      <c r="C28" s="80"/>
      <c r="D28" s="80"/>
      <c r="E28" s="381"/>
      <c r="F28" s="381"/>
      <c r="G28" s="381"/>
      <c r="H28" s="383"/>
    </row>
    <row r="29" spans="1:8" ht="15">
      <c r="A29" s="125">
        <f>IF(Judge15="","",('Competition Info.'!B26))</f>
      </c>
      <c r="B29" s="80">
        <f>IF(Judge15="","",(Judge15))</f>
      </c>
      <c r="C29" s="80"/>
      <c r="D29" s="80"/>
      <c r="E29" s="381"/>
      <c r="F29" s="381"/>
      <c r="G29" s="381"/>
      <c r="H29" s="383"/>
    </row>
    <row r="30" spans="1:8" ht="12" customHeight="1">
      <c r="A30" s="115"/>
      <c r="B30" s="74"/>
      <c r="C30" s="74"/>
      <c r="D30" s="74"/>
      <c r="E30" s="116"/>
      <c r="F30" s="116"/>
      <c r="G30" s="116"/>
      <c r="H30" s="117"/>
    </row>
    <row r="31" spans="1:8" ht="15">
      <c r="A31" s="115"/>
      <c r="B31" s="128" t="s">
        <v>190</v>
      </c>
      <c r="C31" s="74"/>
      <c r="D31" s="74"/>
      <c r="E31" s="116">
        <f>SUM(H15:H29)</f>
        <v>477</v>
      </c>
      <c r="F31" s="116"/>
      <c r="G31" s="116"/>
      <c r="H31" s="129"/>
    </row>
    <row r="32" spans="1:14" ht="15">
      <c r="A32" s="115"/>
      <c r="B32" s="128" t="s">
        <v>191</v>
      </c>
      <c r="C32" s="74"/>
      <c r="D32" s="74"/>
      <c r="E32" s="116">
        <f>IF(COUNTA(H15:H29)&gt;4,MAX(H15:H29),0)</f>
        <v>60</v>
      </c>
      <c r="F32" s="116"/>
      <c r="G32" s="116"/>
      <c r="H32" s="129"/>
      <c r="I32" s="116"/>
      <c r="J32" s="116"/>
      <c r="K32" s="116"/>
      <c r="L32" s="116"/>
      <c r="M32" s="116"/>
      <c r="N32" s="74"/>
    </row>
    <row r="33" spans="1:14" ht="15">
      <c r="A33" s="115"/>
      <c r="B33" s="128" t="s">
        <v>192</v>
      </c>
      <c r="C33" s="74"/>
      <c r="D33" s="74"/>
      <c r="E33" s="116">
        <f>IF(COUNTA(H15:H29)&gt;4,MIN(H15:H29),0)</f>
        <v>48</v>
      </c>
      <c r="F33" s="116"/>
      <c r="G33" s="116"/>
      <c r="H33" s="129"/>
      <c r="I33" s="116"/>
      <c r="J33" s="116"/>
      <c r="K33" s="116"/>
      <c r="L33" s="116"/>
      <c r="M33" s="116"/>
      <c r="N33" s="74"/>
    </row>
    <row r="34" spans="1:14" ht="15">
      <c r="A34" s="115"/>
      <c r="B34" s="128" t="s">
        <v>193</v>
      </c>
      <c r="C34" s="74"/>
      <c r="D34" s="74"/>
      <c r="E34" s="116">
        <f>SUM(E31-E32-E33)</f>
        <v>369</v>
      </c>
      <c r="F34" s="116"/>
      <c r="G34" s="116"/>
      <c r="H34" s="129"/>
      <c r="I34" s="116"/>
      <c r="J34" s="116"/>
      <c r="K34" s="116"/>
      <c r="L34" s="116"/>
      <c r="M34" s="116"/>
      <c r="N34" s="74"/>
    </row>
    <row r="35" spans="1:8" ht="12" customHeight="1">
      <c r="A35" s="130"/>
      <c r="B35" s="77"/>
      <c r="C35" s="77"/>
      <c r="D35" s="77"/>
      <c r="E35" s="131"/>
      <c r="F35" s="131"/>
      <c r="G35" s="131"/>
      <c r="H35" s="132"/>
    </row>
    <row r="36" spans="1:8" ht="7.5" customHeight="1">
      <c r="A36" s="115"/>
      <c r="B36" s="74"/>
      <c r="C36" s="74"/>
      <c r="D36" s="74"/>
      <c r="E36" s="116"/>
      <c r="F36" s="116"/>
      <c r="G36" s="116"/>
      <c r="H36" s="117"/>
    </row>
    <row r="37" spans="1:8" ht="15">
      <c r="A37" s="115"/>
      <c r="B37" s="128" t="s">
        <v>194</v>
      </c>
      <c r="C37" s="74"/>
      <c r="D37" s="74"/>
      <c r="E37" s="116">
        <f>SUM(E34:F34)</f>
        <v>369</v>
      </c>
      <c r="F37" s="116"/>
      <c r="G37" s="116"/>
      <c r="H37" s="117"/>
    </row>
    <row r="38" spans="1:8" ht="15">
      <c r="A38" s="115"/>
      <c r="B38" s="128" t="s">
        <v>195</v>
      </c>
      <c r="C38" s="74"/>
      <c r="D38" s="74"/>
      <c r="E38" s="133">
        <f>IF(COUNTA(H15:H29)&gt;4,ROUND(E37/(COUNTA(H15:H29)-2),4),ROUND(E37/(COUNTA(H15:H29)),4))</f>
        <v>52.7143</v>
      </c>
      <c r="F38" s="116"/>
      <c r="G38" s="116"/>
      <c r="H38" s="117"/>
    </row>
    <row r="39" spans="1:8" ht="7.5" customHeight="1" thickBot="1">
      <c r="A39" s="115"/>
      <c r="B39" s="74"/>
      <c r="C39" s="74"/>
      <c r="D39" s="74"/>
      <c r="E39" s="116"/>
      <c r="F39" s="116"/>
      <c r="G39" s="116"/>
      <c r="H39" s="117"/>
    </row>
    <row r="40" spans="1:8" ht="5.25" customHeight="1">
      <c r="A40" s="173"/>
      <c r="B40" s="174"/>
      <c r="C40" s="174"/>
      <c r="D40" s="174"/>
      <c r="E40" s="175"/>
      <c r="F40" s="175"/>
      <c r="G40" s="175"/>
      <c r="H40" s="176"/>
    </row>
    <row r="41" spans="1:8" ht="15" customHeight="1" thickBot="1">
      <c r="A41" s="191"/>
      <c r="B41" s="378" t="s">
        <v>198</v>
      </c>
      <c r="C41" s="192"/>
      <c r="D41" s="192"/>
      <c r="E41" s="441">
        <f>E38</f>
        <v>52.7143</v>
      </c>
      <c r="F41" s="183"/>
      <c r="G41" s="183"/>
      <c r="H41" s="193"/>
    </row>
    <row r="42" spans="1:8" ht="9.75" customHeight="1">
      <c r="A42" s="181"/>
      <c r="B42" s="178"/>
      <c r="C42" s="178"/>
      <c r="D42" s="178"/>
      <c r="E42" s="179"/>
      <c r="F42" s="179"/>
      <c r="G42" s="179"/>
      <c r="H42" s="182"/>
    </row>
    <row r="43" spans="1:8" ht="15" customHeight="1">
      <c r="A43" s="194"/>
      <c r="B43" s="195" t="s">
        <v>196</v>
      </c>
      <c r="C43" s="178"/>
      <c r="D43" s="178"/>
      <c r="E43" s="196">
        <f>IF(B8=0,0,IF(Category="Team",IF(B8&gt;3.4,5,IF(B8&lt;2.5,5,0)),IF(Category="Junior Pairs",IF(B8&gt;2.1,5,IF(B8&lt;1.2,5,0)),IF(Category="Senior Pairs",IF(B8&gt;2.4,5,IF(B8&lt;1.5,5,0))))))</f>
        <v>0</v>
      </c>
      <c r="F43" s="178"/>
      <c r="G43" s="178"/>
      <c r="H43" s="182"/>
    </row>
    <row r="44" spans="1:8" ht="15" customHeight="1" thickBot="1">
      <c r="A44" s="181"/>
      <c r="B44" s="195" t="s">
        <v>197</v>
      </c>
      <c r="C44" s="197"/>
      <c r="D44" s="197"/>
      <c r="E44" s="189">
        <v>0</v>
      </c>
      <c r="F44" s="198">
        <f>SUM(E43:E44)</f>
        <v>0</v>
      </c>
      <c r="G44" s="179"/>
      <c r="H44" s="182"/>
    </row>
    <row r="45" spans="1:8" ht="15">
      <c r="A45" s="173"/>
      <c r="B45" s="174"/>
      <c r="C45" s="199"/>
      <c r="D45" s="199"/>
      <c r="E45" s="175"/>
      <c r="F45" s="175"/>
      <c r="G45" s="175"/>
      <c r="H45" s="176"/>
    </row>
    <row r="46" spans="1:8" ht="15">
      <c r="A46" s="194"/>
      <c r="B46" s="195" t="s">
        <v>303</v>
      </c>
      <c r="C46" s="197"/>
      <c r="D46" s="197"/>
      <c r="E46" s="440">
        <f>ROUND(SUM(E41-E43-E44),4)</f>
        <v>52.7143</v>
      </c>
      <c r="F46" s="179"/>
      <c r="G46" s="179"/>
      <c r="H46" s="182"/>
    </row>
    <row r="47" spans="1:8" ht="15.75" thickBot="1">
      <c r="A47" s="191"/>
      <c r="B47" s="192"/>
      <c r="C47" s="192"/>
      <c r="D47" s="192"/>
      <c r="E47" s="183"/>
      <c r="F47" s="183"/>
      <c r="G47" s="183"/>
      <c r="H47" s="193"/>
    </row>
  </sheetData>
  <sheetProtection sheet="1" objects="1" scenarios="1"/>
  <conditionalFormatting sqref="B8">
    <cfRule type="expression" priority="2" dxfId="0" stopIfTrue="1">
      <formula>OR(B8=0,B8="")</formula>
    </cfRule>
  </conditionalFormatting>
  <conditionalFormatting sqref="E43:E44">
    <cfRule type="cellIs" priority="1" dxfId="0" operator="greaterThan" stopIfTrue="1">
      <formula>0</formula>
    </cfRule>
  </conditionalFormatting>
  <printOptions/>
  <pageMargins left="0.5" right="0.5" top="0.75" bottom="0.75" header="0.25" footer="0.25"/>
  <pageSetup fitToHeight="1" fitToWidth="1" orientation="portrait" r:id="rId1"/>
</worksheet>
</file>

<file path=xl/worksheets/sheet26.xml><?xml version="1.0" encoding="utf-8"?>
<worksheet xmlns="http://schemas.openxmlformats.org/spreadsheetml/2006/main" xmlns:r="http://schemas.openxmlformats.org/officeDocument/2006/relationships">
  <sheetPr codeName="Sheet32">
    <pageSetUpPr fitToPage="1"/>
  </sheetPr>
  <dimension ref="A1:N47"/>
  <sheetViews>
    <sheetView showGridLines="0" zoomScale="75" zoomScaleNormal="75" zoomScalePageLayoutView="0" workbookViewId="0" topLeftCell="A1">
      <selection activeCell="H13" sqref="H13"/>
    </sheetView>
  </sheetViews>
  <sheetFormatPr defaultColWidth="12.57421875" defaultRowHeight="12.75"/>
  <cols>
    <col min="1" max="1" width="16.57421875" style="20" customWidth="1"/>
    <col min="2" max="2" width="12.00390625" style="20" customWidth="1"/>
    <col min="3" max="3" width="2.28125" style="20" customWidth="1"/>
    <col min="4" max="4" width="0.71875" style="20" customWidth="1"/>
    <col min="5" max="5" width="13.140625" style="20" customWidth="1"/>
    <col min="6" max="7" width="0.5625" style="20" customWidth="1"/>
    <col min="8" max="8" width="49.7109375" style="20" customWidth="1"/>
    <col min="9" max="16384" width="12.57421875" style="20" customWidth="1"/>
  </cols>
  <sheetData>
    <row r="1" spans="1:8" ht="15">
      <c r="A1" s="173"/>
      <c r="B1" s="174"/>
      <c r="C1" s="174"/>
      <c r="D1" s="174"/>
      <c r="E1" s="175"/>
      <c r="F1" s="175"/>
      <c r="G1" s="175"/>
      <c r="H1" s="176"/>
    </row>
    <row r="2" spans="1:8" ht="23.25">
      <c r="A2" s="177" t="str">
        <f>Competition</f>
        <v>World Championship</v>
      </c>
      <c r="B2" s="178"/>
      <c r="C2" s="178"/>
      <c r="D2" s="178"/>
      <c r="E2" s="179"/>
      <c r="F2" s="179"/>
      <c r="G2" s="179"/>
      <c r="H2" s="180" t="str">
        <f>Dates</f>
        <v>4. - 8. August 2010</v>
      </c>
    </row>
    <row r="3" spans="1:8" ht="12" customHeight="1">
      <c r="A3" s="181"/>
      <c r="B3" s="178"/>
      <c r="C3" s="178"/>
      <c r="D3" s="178"/>
      <c r="E3" s="179"/>
      <c r="F3" s="179"/>
      <c r="G3" s="179"/>
      <c r="H3" s="182"/>
    </row>
    <row r="4" spans="1:8" ht="12" customHeight="1" thickBot="1">
      <c r="A4" s="181"/>
      <c r="B4" s="178"/>
      <c r="C4" s="178"/>
      <c r="D4" s="192"/>
      <c r="E4" s="183"/>
      <c r="F4" s="179"/>
      <c r="G4" s="179"/>
      <c r="H4" s="182"/>
    </row>
    <row r="5" spans="1:8" ht="12" customHeight="1">
      <c r="A5" s="173"/>
      <c r="B5" s="174"/>
      <c r="C5" s="174"/>
      <c r="D5" s="178"/>
      <c r="E5" s="184"/>
      <c r="F5" s="175"/>
      <c r="G5" s="175"/>
      <c r="H5" s="176"/>
    </row>
    <row r="6" spans="1:8" ht="15">
      <c r="A6" s="181"/>
      <c r="B6" s="178"/>
      <c r="C6" s="178"/>
      <c r="D6" s="178"/>
      <c r="E6" s="185" t="s">
        <v>187</v>
      </c>
      <c r="F6" s="186" t="s">
        <v>375</v>
      </c>
      <c r="G6" s="179"/>
      <c r="H6" s="182"/>
    </row>
    <row r="7" spans="1:8" ht="18">
      <c r="A7" s="187" t="str">
        <f>Category</f>
        <v>Senior Pairs</v>
      </c>
      <c r="B7" s="178"/>
      <c r="C7" s="178"/>
      <c r="D7" s="178"/>
      <c r="E7" s="185" t="s">
        <v>67</v>
      </c>
      <c r="F7" s="188" t="str">
        <f>VLOOKUP($F$6,Competitor_Info,2,FALSE)</f>
        <v>Norway</v>
      </c>
      <c r="G7" s="188"/>
      <c r="H7" s="182"/>
    </row>
    <row r="8" spans="1:8" ht="18">
      <c r="A8" s="187" t="s">
        <v>188</v>
      </c>
      <c r="B8" s="189">
        <v>2.1</v>
      </c>
      <c r="C8" s="178"/>
      <c r="D8" s="178"/>
      <c r="E8" s="185"/>
      <c r="F8" s="190" t="str">
        <f>VLOOKUP($F$6,Competitor_Info,3,FALSE)</f>
        <v>Norway</v>
      </c>
      <c r="G8" s="190"/>
      <c r="H8" s="182"/>
    </row>
    <row r="9" spans="1:8" ht="12" customHeight="1" thickBot="1">
      <c r="A9" s="191"/>
      <c r="B9" s="192"/>
      <c r="C9" s="192"/>
      <c r="D9" s="192"/>
      <c r="E9" s="183"/>
      <c r="F9" s="183"/>
      <c r="G9" s="183"/>
      <c r="H9" s="193"/>
    </row>
    <row r="10" spans="1:8" ht="7.5" customHeight="1">
      <c r="A10" s="115"/>
      <c r="B10" s="74"/>
      <c r="C10" s="74"/>
      <c r="D10" s="74"/>
      <c r="E10" s="116"/>
      <c r="F10" s="116"/>
      <c r="G10" s="116"/>
      <c r="H10" s="117"/>
    </row>
    <row r="11" spans="1:8" ht="23.25">
      <c r="A11" s="118" t="s">
        <v>376</v>
      </c>
      <c r="B11" s="119"/>
      <c r="C11" s="119"/>
      <c r="D11" s="119"/>
      <c r="E11" s="119"/>
      <c r="F11" s="120"/>
      <c r="G11" s="120"/>
      <c r="H11" s="121"/>
    </row>
    <row r="12" spans="1:8" ht="7.5" customHeight="1">
      <c r="A12" s="115"/>
      <c r="B12" s="74"/>
      <c r="C12" s="74"/>
      <c r="D12" s="74"/>
      <c r="E12" s="116"/>
      <c r="F12" s="116"/>
      <c r="G12" s="116"/>
      <c r="H12" s="117"/>
    </row>
    <row r="13" spans="1:8" s="124" customFormat="1" ht="15">
      <c r="A13" s="122"/>
      <c r="B13" s="123"/>
      <c r="C13" s="123"/>
      <c r="D13" s="123"/>
      <c r="E13" s="379"/>
      <c r="F13" s="379"/>
      <c r="G13" s="379"/>
      <c r="H13" s="384" t="s">
        <v>114</v>
      </c>
    </row>
    <row r="14" spans="1:8" ht="15">
      <c r="A14" s="125"/>
      <c r="B14" s="126"/>
      <c r="C14" s="80"/>
      <c r="D14" s="80"/>
      <c r="E14" s="380"/>
      <c r="F14" s="380"/>
      <c r="G14" s="380"/>
      <c r="H14" s="382"/>
    </row>
    <row r="15" spans="1:8" ht="15">
      <c r="A15" s="125" t="str">
        <f>IF(Judge1="","",('Competition Info.'!B12))</f>
        <v>Judge 1:</v>
      </c>
      <c r="B15" s="80" t="str">
        <f>IF(Judge1="","",(Judge1))</f>
        <v>Isabella Beltramo</v>
      </c>
      <c r="C15" s="80"/>
      <c r="D15" s="80"/>
      <c r="E15" s="381"/>
      <c r="F15" s="381"/>
      <c r="G15" s="381"/>
      <c r="H15" s="466">
        <v>42</v>
      </c>
    </row>
    <row r="16" spans="1:8" ht="15">
      <c r="A16" s="125" t="str">
        <f>IF(Judge2="","",('Competition Info.'!B13))</f>
        <v>Judge 2:</v>
      </c>
      <c r="B16" s="80" t="str">
        <f>IF(Judge2="","",(Judge2))</f>
        <v>Zoey Flesher</v>
      </c>
      <c r="C16" s="80"/>
      <c r="D16" s="80"/>
      <c r="E16" s="381"/>
      <c r="F16" s="381"/>
      <c r="G16" s="381"/>
      <c r="H16" s="466">
        <v>48</v>
      </c>
    </row>
    <row r="17" spans="1:8" ht="15">
      <c r="A17" s="125" t="str">
        <f>IF(Judge3="","",('Competition Info.'!B14))</f>
        <v>Judge 3:</v>
      </c>
      <c r="B17" s="80" t="str">
        <f>IF(Judge3="","",(Judge3))</f>
        <v>Janne Tou</v>
      </c>
      <c r="C17" s="80"/>
      <c r="D17" s="80"/>
      <c r="E17" s="381"/>
      <c r="F17" s="381"/>
      <c r="G17" s="381"/>
      <c r="H17" s="466">
        <v>48</v>
      </c>
    </row>
    <row r="18" spans="1:8" ht="15">
      <c r="A18" s="125" t="str">
        <f>IF(Judge4="","",('Competition Info.'!B15))</f>
        <v>Judge 4:</v>
      </c>
      <c r="B18" s="80" t="str">
        <f>IF(Judge4="","",(Judge4))</f>
        <v>Ron Kopas</v>
      </c>
      <c r="C18" s="80"/>
      <c r="D18" s="80"/>
      <c r="E18" s="381"/>
      <c r="F18" s="381"/>
      <c r="G18" s="381"/>
      <c r="H18" s="466">
        <v>48</v>
      </c>
    </row>
    <row r="19" spans="1:8" ht="15">
      <c r="A19" s="125" t="str">
        <f>IF(Judge5="","",('Competition Info.'!B16))</f>
        <v>Judge 5:</v>
      </c>
      <c r="B19" s="80" t="str">
        <f>IF(Judge5="","",(Judge5))</f>
        <v>Sheri Carter</v>
      </c>
      <c r="C19" s="80"/>
      <c r="D19" s="80"/>
      <c r="E19" s="381"/>
      <c r="F19" s="381"/>
      <c r="G19" s="381"/>
      <c r="H19" s="466">
        <v>46</v>
      </c>
    </row>
    <row r="20" spans="1:8" ht="15">
      <c r="A20" s="125" t="str">
        <f>IF(Judge6="","",('Competition Info.'!B17))</f>
        <v>Judge 6:</v>
      </c>
      <c r="B20" s="80" t="str">
        <f>IF(Judge6="","",(Judge6))</f>
        <v>Yasuyo Yumiya</v>
      </c>
      <c r="C20" s="80"/>
      <c r="D20" s="80"/>
      <c r="E20" s="381"/>
      <c r="F20" s="381"/>
      <c r="G20" s="381"/>
      <c r="H20" s="466">
        <v>45</v>
      </c>
    </row>
    <row r="21" spans="1:8" ht="15">
      <c r="A21" s="125" t="str">
        <f>IF(Judge7="","",('Competition Info.'!B18))</f>
        <v>Judge 7:</v>
      </c>
      <c r="B21" s="80" t="str">
        <f>IF(Judge7="","",(Judge7))</f>
        <v>Evy Santermans</v>
      </c>
      <c r="C21" s="80"/>
      <c r="D21" s="80"/>
      <c r="E21" s="381"/>
      <c r="F21" s="381"/>
      <c r="G21" s="381"/>
      <c r="H21" s="466">
        <v>37</v>
      </c>
    </row>
    <row r="22" spans="1:8" ht="15">
      <c r="A22" s="125" t="str">
        <f>IF(Judge8="","",('Competition Info.'!B19))</f>
        <v>Judge 8:</v>
      </c>
      <c r="B22" s="80" t="str">
        <f>IF(Judge8="","",(Judge8))</f>
        <v>Àngel Escuin</v>
      </c>
      <c r="C22" s="80"/>
      <c r="D22" s="80"/>
      <c r="E22" s="381"/>
      <c r="F22" s="381"/>
      <c r="G22" s="381"/>
      <c r="H22" s="466">
        <v>42</v>
      </c>
    </row>
    <row r="23" spans="1:8" ht="15">
      <c r="A23" s="125" t="str">
        <f>IF(Judge9="","",('Competition Info.'!B20))</f>
        <v>Judge 9:</v>
      </c>
      <c r="B23" s="80" t="str">
        <f>IF(Judge9="","",(Judge9))</f>
        <v>Rebeca Lelaizant</v>
      </c>
      <c r="C23" s="80"/>
      <c r="D23" s="80"/>
      <c r="E23" s="381"/>
      <c r="F23" s="381"/>
      <c r="G23" s="381"/>
      <c r="H23" s="466">
        <v>37</v>
      </c>
    </row>
    <row r="24" spans="1:8" ht="15">
      <c r="A24" s="125">
        <f>IF(Judge10="","",('Competition Info.'!B21))</f>
      </c>
      <c r="B24" s="80">
        <f>IF(Judge10="","",(Judge10))</f>
      </c>
      <c r="C24" s="80"/>
      <c r="D24" s="80"/>
      <c r="E24" s="381"/>
      <c r="F24" s="381"/>
      <c r="G24" s="381"/>
      <c r="H24" s="383"/>
    </row>
    <row r="25" spans="1:9" ht="15">
      <c r="A25" s="125">
        <f>IF(Judge11="","",('Competition Info.'!B22))</f>
      </c>
      <c r="B25" s="80">
        <f>IF(Judge11="","",(Judge11))</f>
      </c>
      <c r="C25" s="80"/>
      <c r="D25" s="80"/>
      <c r="E25" s="381"/>
      <c r="F25" s="381"/>
      <c r="G25" s="381"/>
      <c r="H25" s="383"/>
      <c r="I25" s="127"/>
    </row>
    <row r="26" spans="1:8" ht="15">
      <c r="A26" s="125">
        <f>IF(Judge12="","",('Competition Info.'!B23))</f>
      </c>
      <c r="B26" s="80">
        <f>IF(Judge12="","",(Judge12))</f>
      </c>
      <c r="C26" s="80"/>
      <c r="D26" s="80"/>
      <c r="E26" s="381"/>
      <c r="F26" s="381"/>
      <c r="G26" s="381"/>
      <c r="H26" s="383"/>
    </row>
    <row r="27" spans="1:8" ht="15">
      <c r="A27" s="125">
        <f>IF(Judge13="","",('Competition Info.'!B24))</f>
      </c>
      <c r="B27" s="80">
        <f>IF(Judge13="","",(Judge13))</f>
      </c>
      <c r="C27" s="80"/>
      <c r="D27" s="80"/>
      <c r="E27" s="381"/>
      <c r="F27" s="381"/>
      <c r="G27" s="381"/>
      <c r="H27" s="383"/>
    </row>
    <row r="28" spans="1:8" ht="15">
      <c r="A28" s="125">
        <f>IF(Judge14="","",('Competition Info.'!B25))</f>
      </c>
      <c r="B28" s="80">
        <f>IF(Judge14="","",(Judge14))</f>
      </c>
      <c r="C28" s="80"/>
      <c r="D28" s="80"/>
      <c r="E28" s="381"/>
      <c r="F28" s="381"/>
      <c r="G28" s="381"/>
      <c r="H28" s="383"/>
    </row>
    <row r="29" spans="1:8" ht="15">
      <c r="A29" s="125">
        <f>IF(Judge15="","",('Competition Info.'!B26))</f>
      </c>
      <c r="B29" s="80">
        <f>IF(Judge15="","",(Judge15))</f>
      </c>
      <c r="C29" s="80"/>
      <c r="D29" s="80"/>
      <c r="E29" s="381"/>
      <c r="F29" s="381"/>
      <c r="G29" s="381"/>
      <c r="H29" s="383"/>
    </row>
    <row r="30" spans="1:8" ht="12" customHeight="1">
      <c r="A30" s="115"/>
      <c r="B30" s="74"/>
      <c r="C30" s="74"/>
      <c r="D30" s="74"/>
      <c r="E30" s="116"/>
      <c r="F30" s="116"/>
      <c r="G30" s="116"/>
      <c r="H30" s="117"/>
    </row>
    <row r="31" spans="1:8" ht="15">
      <c r="A31" s="115"/>
      <c r="B31" s="128" t="s">
        <v>190</v>
      </c>
      <c r="C31" s="74"/>
      <c r="D31" s="74"/>
      <c r="E31" s="116">
        <f>SUM(H15:H29)</f>
        <v>393</v>
      </c>
      <c r="F31" s="116"/>
      <c r="G31" s="116"/>
      <c r="H31" s="129"/>
    </row>
    <row r="32" spans="1:14" ht="15">
      <c r="A32" s="115"/>
      <c r="B32" s="128" t="s">
        <v>191</v>
      </c>
      <c r="C32" s="74"/>
      <c r="D32" s="74"/>
      <c r="E32" s="116">
        <f>IF(COUNTA(H15:H29)&gt;4,MAX(H15:H29),0)</f>
        <v>48</v>
      </c>
      <c r="F32" s="116"/>
      <c r="G32" s="116"/>
      <c r="H32" s="129"/>
      <c r="I32" s="116"/>
      <c r="J32" s="116"/>
      <c r="K32" s="116"/>
      <c r="L32" s="116"/>
      <c r="M32" s="116"/>
      <c r="N32" s="74"/>
    </row>
    <row r="33" spans="1:14" ht="15">
      <c r="A33" s="115"/>
      <c r="B33" s="128" t="s">
        <v>192</v>
      </c>
      <c r="C33" s="74"/>
      <c r="D33" s="74"/>
      <c r="E33" s="116">
        <f>IF(COUNTA(H15:H29)&gt;4,MIN(H15:H29),0)</f>
        <v>37</v>
      </c>
      <c r="F33" s="116"/>
      <c r="G33" s="116"/>
      <c r="H33" s="129"/>
      <c r="I33" s="116"/>
      <c r="J33" s="116"/>
      <c r="K33" s="116"/>
      <c r="L33" s="116"/>
      <c r="M33" s="116"/>
      <c r="N33" s="74"/>
    </row>
    <row r="34" spans="1:14" ht="15">
      <c r="A34" s="115"/>
      <c r="B34" s="128" t="s">
        <v>193</v>
      </c>
      <c r="C34" s="74"/>
      <c r="D34" s="74"/>
      <c r="E34" s="116">
        <f>SUM(E31-E32-E33)</f>
        <v>308</v>
      </c>
      <c r="F34" s="116"/>
      <c r="G34" s="116"/>
      <c r="H34" s="129"/>
      <c r="I34" s="116"/>
      <c r="J34" s="116"/>
      <c r="K34" s="116"/>
      <c r="L34" s="116"/>
      <c r="M34" s="116"/>
      <c r="N34" s="74"/>
    </row>
    <row r="35" spans="1:8" ht="12" customHeight="1">
      <c r="A35" s="130"/>
      <c r="B35" s="77"/>
      <c r="C35" s="77"/>
      <c r="D35" s="77"/>
      <c r="E35" s="131"/>
      <c r="F35" s="131"/>
      <c r="G35" s="131"/>
      <c r="H35" s="132"/>
    </row>
    <row r="36" spans="1:8" ht="7.5" customHeight="1">
      <c r="A36" s="115"/>
      <c r="B36" s="74"/>
      <c r="C36" s="74"/>
      <c r="D36" s="74"/>
      <c r="E36" s="116"/>
      <c r="F36" s="116"/>
      <c r="G36" s="116"/>
      <c r="H36" s="117"/>
    </row>
    <row r="37" spans="1:8" ht="15">
      <c r="A37" s="115"/>
      <c r="B37" s="128" t="s">
        <v>194</v>
      </c>
      <c r="C37" s="74"/>
      <c r="D37" s="74"/>
      <c r="E37" s="116">
        <f>SUM(E34:F34)</f>
        <v>308</v>
      </c>
      <c r="F37" s="116"/>
      <c r="G37" s="116"/>
      <c r="H37" s="117"/>
    </row>
    <row r="38" spans="1:8" ht="15">
      <c r="A38" s="115"/>
      <c r="B38" s="128" t="s">
        <v>195</v>
      </c>
      <c r="C38" s="74"/>
      <c r="D38" s="74"/>
      <c r="E38" s="133">
        <f>IF(COUNTA(H15:H29)&gt;4,ROUND(E37/(COUNTA(H15:H29)-2),4),ROUND(E37/(COUNTA(H15:H29)),4))</f>
        <v>44</v>
      </c>
      <c r="F38" s="116"/>
      <c r="G38" s="116"/>
      <c r="H38" s="117"/>
    </row>
    <row r="39" spans="1:8" ht="7.5" customHeight="1" thickBot="1">
      <c r="A39" s="115"/>
      <c r="B39" s="74"/>
      <c r="C39" s="74"/>
      <c r="D39" s="74"/>
      <c r="E39" s="116"/>
      <c r="F39" s="116"/>
      <c r="G39" s="116"/>
      <c r="H39" s="117"/>
    </row>
    <row r="40" spans="1:8" ht="5.25" customHeight="1">
      <c r="A40" s="173"/>
      <c r="B40" s="174"/>
      <c r="C40" s="174"/>
      <c r="D40" s="174"/>
      <c r="E40" s="175"/>
      <c r="F40" s="175"/>
      <c r="G40" s="175"/>
      <c r="H40" s="176"/>
    </row>
    <row r="41" spans="1:8" ht="15" customHeight="1" thickBot="1">
      <c r="A41" s="191"/>
      <c r="B41" s="378" t="s">
        <v>198</v>
      </c>
      <c r="C41" s="192"/>
      <c r="D41" s="192"/>
      <c r="E41" s="441">
        <f>E38</f>
        <v>44</v>
      </c>
      <c r="F41" s="183"/>
      <c r="G41" s="183"/>
      <c r="H41" s="193"/>
    </row>
    <row r="42" spans="1:8" ht="9.75" customHeight="1">
      <c r="A42" s="181"/>
      <c r="B42" s="178"/>
      <c r="C42" s="178"/>
      <c r="D42" s="178"/>
      <c r="E42" s="179"/>
      <c r="F42" s="179"/>
      <c r="G42" s="179"/>
      <c r="H42" s="182"/>
    </row>
    <row r="43" spans="1:8" ht="15" customHeight="1">
      <c r="A43" s="194"/>
      <c r="B43" s="195" t="s">
        <v>196</v>
      </c>
      <c r="C43" s="178"/>
      <c r="D43" s="178"/>
      <c r="E43" s="196">
        <f>IF(B8=0,0,IF(Category="Team",IF(B8&gt;3.4,5,IF(B8&lt;2.5,5,0)),IF(Category="Junior Pairs",IF(B8&gt;2.1,5,IF(B8&lt;1.2,5,0)),IF(Category="Senior Pairs",IF(B8&gt;2.4,5,IF(B8&lt;1.5,5,0))))))</f>
        <v>0</v>
      </c>
      <c r="F43" s="178"/>
      <c r="G43" s="178"/>
      <c r="H43" s="182"/>
    </row>
    <row r="44" spans="1:8" ht="15" customHeight="1" thickBot="1">
      <c r="A44" s="181"/>
      <c r="B44" s="195" t="s">
        <v>197</v>
      </c>
      <c r="C44" s="197"/>
      <c r="D44" s="197"/>
      <c r="E44" s="189">
        <v>0</v>
      </c>
      <c r="F44" s="198">
        <f>SUM(E43:E44)</f>
        <v>0</v>
      </c>
      <c r="G44" s="179"/>
      <c r="H44" s="182"/>
    </row>
    <row r="45" spans="1:8" ht="15">
      <c r="A45" s="173"/>
      <c r="B45" s="174"/>
      <c r="C45" s="199"/>
      <c r="D45" s="199"/>
      <c r="E45" s="175"/>
      <c r="F45" s="175"/>
      <c r="G45" s="175"/>
      <c r="H45" s="176"/>
    </row>
    <row r="46" spans="1:8" ht="15">
      <c r="A46" s="194"/>
      <c r="B46" s="195" t="s">
        <v>303</v>
      </c>
      <c r="C46" s="197"/>
      <c r="D46" s="197"/>
      <c r="E46" s="440">
        <f>ROUND(SUM(E41-E43-E44),4)</f>
        <v>44</v>
      </c>
      <c r="F46" s="179"/>
      <c r="G46" s="179"/>
      <c r="H46" s="182"/>
    </row>
    <row r="47" spans="1:8" ht="15.75" thickBot="1">
      <c r="A47" s="191"/>
      <c r="B47" s="192"/>
      <c r="C47" s="192"/>
      <c r="D47" s="192"/>
      <c r="E47" s="183"/>
      <c r="F47" s="183"/>
      <c r="G47" s="183"/>
      <c r="H47" s="193"/>
    </row>
  </sheetData>
  <sheetProtection sheet="1" objects="1" scenarios="1"/>
  <conditionalFormatting sqref="B8">
    <cfRule type="expression" priority="2" dxfId="0" stopIfTrue="1">
      <formula>OR(B8=0,B8="")</formula>
    </cfRule>
  </conditionalFormatting>
  <conditionalFormatting sqref="E43:E44">
    <cfRule type="cellIs" priority="1" dxfId="0" operator="greaterThan" stopIfTrue="1">
      <formula>0</formula>
    </cfRule>
  </conditionalFormatting>
  <printOptions/>
  <pageMargins left="0.5" right="0.5" top="0.75" bottom="0.75" header="0.25" footer="0.25"/>
  <pageSetup fitToHeight="1" fitToWidth="1" orientation="portrait" r:id="rId1"/>
</worksheet>
</file>

<file path=xl/worksheets/sheet27.xml><?xml version="1.0" encoding="utf-8"?>
<worksheet xmlns="http://schemas.openxmlformats.org/spreadsheetml/2006/main" xmlns:r="http://schemas.openxmlformats.org/officeDocument/2006/relationships">
  <sheetPr codeName="Sheet112"/>
  <dimension ref="A1:I175"/>
  <sheetViews>
    <sheetView showGridLines="0" zoomScale="75" zoomScaleNormal="75" zoomScalePageLayoutView="0" workbookViewId="0" topLeftCell="A1">
      <selection activeCell="A8" sqref="A8"/>
    </sheetView>
  </sheetViews>
  <sheetFormatPr defaultColWidth="12.57421875" defaultRowHeight="12.75"/>
  <cols>
    <col min="1" max="1" width="8.28125" style="20" customWidth="1"/>
    <col min="2" max="2" width="25.28125" style="20" customWidth="1"/>
    <col min="3" max="3" width="7.00390625" style="20" customWidth="1"/>
    <col min="4" max="4" width="6.8515625" style="20" customWidth="1"/>
    <col min="5" max="5" width="9.8515625" style="1" hidden="1" customWidth="1"/>
    <col min="6" max="6" width="11.28125" style="1" hidden="1" customWidth="1"/>
    <col min="7" max="7" width="9.8515625" style="1" hidden="1" customWidth="1"/>
    <col min="8" max="8" width="19.8515625" style="1" customWidth="1"/>
    <col min="9" max="9" width="36.00390625" style="20" customWidth="1"/>
    <col min="10" max="16384" width="12.57421875" style="20" customWidth="1"/>
  </cols>
  <sheetData>
    <row r="1" spans="1:9" ht="15" customHeight="1">
      <c r="A1" s="73" t="str">
        <f>Competition</f>
        <v>World Championship</v>
      </c>
      <c r="B1" s="74"/>
      <c r="C1" s="74"/>
      <c r="D1" s="74"/>
      <c r="E1" s="75"/>
      <c r="F1" s="75"/>
      <c r="G1" s="75"/>
      <c r="H1" s="75"/>
      <c r="I1" s="74"/>
    </row>
    <row r="2" spans="1:9" ht="15" customHeight="1">
      <c r="A2" s="73" t="str">
        <f>Location</f>
        <v>Bergen, Norway</v>
      </c>
      <c r="B2" s="74"/>
      <c r="C2" s="74"/>
      <c r="D2" s="74"/>
      <c r="E2" s="75"/>
      <c r="F2" s="75"/>
      <c r="G2" s="75"/>
      <c r="H2" s="75"/>
      <c r="I2" s="74"/>
    </row>
    <row r="3" spans="1:9" ht="15" customHeight="1">
      <c r="A3" s="73" t="str">
        <f>Dates</f>
        <v>4. - 8. August 2010</v>
      </c>
      <c r="B3" s="74"/>
      <c r="C3" s="74"/>
      <c r="D3" s="74"/>
      <c r="E3" s="75"/>
      <c r="F3" s="75"/>
      <c r="G3" s="75"/>
      <c r="H3" s="75"/>
      <c r="I3" s="74"/>
    </row>
    <row r="4" spans="1:9" ht="15" customHeight="1">
      <c r="A4" s="73" t="str">
        <f>Level</f>
        <v>World</v>
      </c>
      <c r="B4" s="74"/>
      <c r="C4" s="74"/>
      <c r="D4" s="74"/>
      <c r="E4" s="75"/>
      <c r="F4" s="75"/>
      <c r="G4" s="75"/>
      <c r="H4" s="75"/>
      <c r="I4" s="74"/>
    </row>
    <row r="5" spans="1:9" ht="15" customHeight="1">
      <c r="A5" s="73" t="str">
        <f>Category</f>
        <v>Senior Pairs</v>
      </c>
      <c r="B5" s="74"/>
      <c r="C5" s="74"/>
      <c r="D5" s="74"/>
      <c r="E5" s="75"/>
      <c r="F5" s="75"/>
      <c r="G5" s="75"/>
      <c r="H5" s="75"/>
      <c r="I5" s="74"/>
    </row>
    <row r="6" spans="1:9" ht="18.75" customHeight="1">
      <c r="A6" s="76" t="s">
        <v>377</v>
      </c>
      <c r="B6" s="76"/>
      <c r="C6" s="76"/>
      <c r="D6" s="76"/>
      <c r="E6" s="76"/>
      <c r="F6" s="76"/>
      <c r="G6" s="76"/>
      <c r="H6" s="76"/>
      <c r="I6" s="76"/>
    </row>
    <row r="7" spans="2:9" ht="4.5" customHeight="1">
      <c r="B7" s="74"/>
      <c r="C7" s="74"/>
      <c r="D7" s="74"/>
      <c r="E7" s="75"/>
      <c r="F7" s="75"/>
      <c r="G7" s="75"/>
      <c r="H7" s="75"/>
      <c r="I7" s="77"/>
    </row>
    <row r="8" spans="1:9" ht="30">
      <c r="A8" s="78"/>
      <c r="B8" s="79" t="s">
        <v>122</v>
      </c>
      <c r="C8" s="376" t="s">
        <v>297</v>
      </c>
      <c r="D8" s="376" t="s">
        <v>298</v>
      </c>
      <c r="E8" s="81" t="s">
        <v>123</v>
      </c>
      <c r="F8" s="82" t="s">
        <v>124</v>
      </c>
      <c r="G8" s="82" t="s">
        <v>125</v>
      </c>
      <c r="H8" s="82" t="s">
        <v>326</v>
      </c>
      <c r="I8" s="376" t="s">
        <v>115</v>
      </c>
    </row>
    <row r="9" spans="1:9" ht="15" customHeight="1">
      <c r="A9" s="83"/>
      <c r="B9" s="84"/>
      <c r="C9" s="457"/>
      <c r="D9" s="457"/>
      <c r="E9" s="85"/>
      <c r="F9" s="85"/>
      <c r="G9" s="85"/>
      <c r="H9" s="85"/>
      <c r="I9" s="86"/>
    </row>
    <row r="10" spans="1:9" ht="15" customHeight="1">
      <c r="A10" s="467" t="s">
        <v>362</v>
      </c>
      <c r="B10" s="468" t="s">
        <v>341</v>
      </c>
      <c r="C10" s="457">
        <v>0</v>
      </c>
      <c r="D10" s="457">
        <v>0</v>
      </c>
      <c r="E10" s="85"/>
      <c r="F10" s="85"/>
      <c r="G10" s="85"/>
      <c r="H10" s="85"/>
      <c r="I10" s="86"/>
    </row>
    <row r="11" spans="1:9" ht="15" customHeight="1">
      <c r="A11" s="467"/>
      <c r="B11" s="84" t="s">
        <v>353</v>
      </c>
      <c r="C11" s="457"/>
      <c r="D11" s="457"/>
      <c r="E11" s="85"/>
      <c r="F11" s="85"/>
      <c r="G11" s="85"/>
      <c r="H11" s="85">
        <v>43</v>
      </c>
      <c r="I11" s="86"/>
    </row>
    <row r="12" spans="1:9" ht="15" customHeight="1">
      <c r="A12" s="467"/>
      <c r="B12" s="84" t="s">
        <v>354</v>
      </c>
      <c r="C12" s="457"/>
      <c r="D12" s="457"/>
      <c r="E12" s="85"/>
      <c r="F12" s="85"/>
      <c r="G12" s="85"/>
      <c r="H12" s="85">
        <v>40</v>
      </c>
      <c r="I12" s="86"/>
    </row>
    <row r="13" spans="1:9" ht="15" customHeight="1">
      <c r="A13" s="467"/>
      <c r="B13" s="84" t="s">
        <v>355</v>
      </c>
      <c r="C13" s="457"/>
      <c r="D13" s="457"/>
      <c r="E13" s="85"/>
      <c r="F13" s="85"/>
      <c r="G13" s="85"/>
      <c r="H13" s="85">
        <v>36</v>
      </c>
      <c r="I13" s="86"/>
    </row>
    <row r="14" spans="1:9" ht="15" customHeight="1">
      <c r="A14" s="467"/>
      <c r="B14" s="84" t="s">
        <v>356</v>
      </c>
      <c r="C14" s="457"/>
      <c r="D14" s="457"/>
      <c r="E14" s="85"/>
      <c r="F14" s="85"/>
      <c r="G14" s="85"/>
      <c r="H14" s="85">
        <v>38</v>
      </c>
      <c r="I14" s="86"/>
    </row>
    <row r="15" spans="1:9" ht="15" customHeight="1">
      <c r="A15" s="467"/>
      <c r="B15" s="84" t="s">
        <v>357</v>
      </c>
      <c r="C15" s="457"/>
      <c r="D15" s="457"/>
      <c r="E15" s="85"/>
      <c r="F15" s="85"/>
      <c r="G15" s="85"/>
      <c r="H15" s="85">
        <v>38</v>
      </c>
      <c r="I15" s="86"/>
    </row>
    <row r="16" spans="1:9" ht="15" customHeight="1">
      <c r="A16" s="467"/>
      <c r="B16" s="84" t="s">
        <v>358</v>
      </c>
      <c r="C16" s="457"/>
      <c r="D16" s="457"/>
      <c r="E16" s="85"/>
      <c r="F16" s="85"/>
      <c r="G16" s="85"/>
      <c r="H16" s="85">
        <v>41</v>
      </c>
      <c r="I16" s="86"/>
    </row>
    <row r="17" spans="1:9" ht="15" customHeight="1">
      <c r="A17" s="467"/>
      <c r="B17" s="84" t="s">
        <v>359</v>
      </c>
      <c r="C17" s="457"/>
      <c r="D17" s="457"/>
      <c r="E17" s="85"/>
      <c r="F17" s="85"/>
      <c r="G17" s="85"/>
      <c r="H17" s="85">
        <v>45</v>
      </c>
      <c r="I17" s="86"/>
    </row>
    <row r="18" spans="1:9" ht="15" customHeight="1">
      <c r="A18" s="467"/>
      <c r="B18" s="84" t="s">
        <v>360</v>
      </c>
      <c r="C18" s="457"/>
      <c r="D18" s="457"/>
      <c r="E18" s="85"/>
      <c r="F18" s="85"/>
      <c r="G18" s="85"/>
      <c r="H18" s="85">
        <v>40</v>
      </c>
      <c r="I18" s="86"/>
    </row>
    <row r="19" spans="1:9" ht="15" customHeight="1">
      <c r="A19" s="467"/>
      <c r="B19" s="84" t="s">
        <v>361</v>
      </c>
      <c r="C19" s="457"/>
      <c r="D19" s="457"/>
      <c r="E19" s="85"/>
      <c r="F19" s="85"/>
      <c r="G19" s="85"/>
      <c r="H19" s="85">
        <v>40</v>
      </c>
      <c r="I19" s="86"/>
    </row>
    <row r="20" spans="1:9" ht="15" customHeight="1">
      <c r="A20" s="467"/>
      <c r="B20" s="84"/>
      <c r="C20" s="457"/>
      <c r="D20" s="457"/>
      <c r="E20" s="85"/>
      <c r="F20" s="85"/>
      <c r="G20" s="85"/>
      <c r="H20" s="85"/>
      <c r="I20" s="86"/>
    </row>
    <row r="21" spans="1:9" ht="15.75">
      <c r="A21" s="467" t="s">
        <v>363</v>
      </c>
      <c r="B21" s="468" t="s">
        <v>340</v>
      </c>
      <c r="C21" s="457">
        <v>0</v>
      </c>
      <c r="D21" s="457">
        <v>0</v>
      </c>
      <c r="E21" s="85"/>
      <c r="F21" s="85"/>
      <c r="G21" s="85"/>
      <c r="H21" s="85"/>
      <c r="I21" s="86"/>
    </row>
    <row r="22" spans="1:9" ht="15.75">
      <c r="A22" s="467"/>
      <c r="B22" s="84" t="s">
        <v>353</v>
      </c>
      <c r="C22" s="457"/>
      <c r="D22" s="457"/>
      <c r="E22" s="85"/>
      <c r="F22" s="85"/>
      <c r="G22" s="85"/>
      <c r="H22" s="85">
        <v>36</v>
      </c>
      <c r="I22" s="86"/>
    </row>
    <row r="23" spans="1:9" ht="15.75">
      <c r="A23" s="467"/>
      <c r="B23" s="84" t="s">
        <v>354</v>
      </c>
      <c r="C23" s="457"/>
      <c r="D23" s="457"/>
      <c r="E23" s="85"/>
      <c r="F23" s="85"/>
      <c r="G23" s="85"/>
      <c r="H23" s="85">
        <v>35</v>
      </c>
      <c r="I23" s="86"/>
    </row>
    <row r="24" spans="1:9" ht="15.75">
      <c r="A24" s="467"/>
      <c r="B24" s="84" t="s">
        <v>355</v>
      </c>
      <c r="C24" s="457"/>
      <c r="D24" s="457"/>
      <c r="E24" s="85"/>
      <c r="F24" s="85"/>
      <c r="G24" s="85"/>
      <c r="H24" s="85">
        <v>28</v>
      </c>
      <c r="I24" s="86"/>
    </row>
    <row r="25" spans="1:9" ht="15.75">
      <c r="A25" s="467"/>
      <c r="B25" s="84" t="s">
        <v>356</v>
      </c>
      <c r="C25" s="457"/>
      <c r="D25" s="457"/>
      <c r="E25" s="85"/>
      <c r="F25" s="85"/>
      <c r="G25" s="85"/>
      <c r="H25" s="85">
        <v>33</v>
      </c>
      <c r="I25" s="86"/>
    </row>
    <row r="26" spans="1:9" ht="15.75">
      <c r="A26" s="467"/>
      <c r="B26" s="84" t="s">
        <v>357</v>
      </c>
      <c r="C26" s="457"/>
      <c r="D26" s="457"/>
      <c r="E26" s="85"/>
      <c r="F26" s="85"/>
      <c r="G26" s="85"/>
      <c r="H26" s="85">
        <v>41</v>
      </c>
      <c r="I26" s="86"/>
    </row>
    <row r="27" spans="1:9" ht="15.75">
      <c r="A27" s="467"/>
      <c r="B27" s="84" t="s">
        <v>358</v>
      </c>
      <c r="C27" s="457"/>
      <c r="D27" s="457"/>
      <c r="E27" s="85"/>
      <c r="F27" s="85"/>
      <c r="G27" s="85"/>
      <c r="H27" s="85">
        <v>33</v>
      </c>
      <c r="I27" s="86"/>
    </row>
    <row r="28" spans="1:9" ht="15.75">
      <c r="A28" s="467"/>
      <c r="B28" s="84" t="s">
        <v>359</v>
      </c>
      <c r="C28" s="457"/>
      <c r="D28" s="457"/>
      <c r="E28" s="85"/>
      <c r="F28" s="85"/>
      <c r="G28" s="85"/>
      <c r="H28" s="85">
        <v>35</v>
      </c>
      <c r="I28" s="86"/>
    </row>
    <row r="29" spans="1:9" ht="15.75">
      <c r="A29" s="467"/>
      <c r="B29" s="84" t="s">
        <v>360</v>
      </c>
      <c r="C29" s="457"/>
      <c r="D29" s="457"/>
      <c r="E29" s="85"/>
      <c r="F29" s="85"/>
      <c r="G29" s="85"/>
      <c r="H29" s="85">
        <v>32</v>
      </c>
      <c r="I29" s="86"/>
    </row>
    <row r="30" spans="1:9" ht="15.75">
      <c r="A30" s="467"/>
      <c r="B30" s="84" t="s">
        <v>361</v>
      </c>
      <c r="C30" s="457"/>
      <c r="D30" s="457"/>
      <c r="E30" s="85"/>
      <c r="F30" s="85"/>
      <c r="G30" s="85"/>
      <c r="H30" s="85">
        <v>36</v>
      </c>
      <c r="I30" s="86"/>
    </row>
    <row r="31" spans="1:9" ht="15.75">
      <c r="A31" s="467"/>
      <c r="B31" s="84"/>
      <c r="C31" s="457"/>
      <c r="D31" s="457"/>
      <c r="E31" s="85"/>
      <c r="F31" s="85"/>
      <c r="G31" s="85"/>
      <c r="H31" s="85"/>
      <c r="I31" s="86"/>
    </row>
    <row r="32" spans="1:9" ht="15.75">
      <c r="A32" s="467" t="s">
        <v>364</v>
      </c>
      <c r="B32" s="468" t="s">
        <v>351</v>
      </c>
      <c r="C32" s="457">
        <v>0</v>
      </c>
      <c r="D32" s="457">
        <v>0</v>
      </c>
      <c r="E32" s="85"/>
      <c r="F32" s="85"/>
      <c r="G32" s="85"/>
      <c r="H32" s="85"/>
      <c r="I32" s="86"/>
    </row>
    <row r="33" spans="1:9" ht="15.75">
      <c r="A33" s="467"/>
      <c r="B33" s="84" t="s">
        <v>353</v>
      </c>
      <c r="C33" s="457"/>
      <c r="D33" s="457"/>
      <c r="E33" s="85"/>
      <c r="F33" s="85"/>
      <c r="G33" s="85"/>
      <c r="H33" s="85">
        <v>38</v>
      </c>
      <c r="I33" s="86"/>
    </row>
    <row r="34" spans="1:9" ht="15.75">
      <c r="A34" s="467"/>
      <c r="B34" s="84" t="s">
        <v>354</v>
      </c>
      <c r="C34" s="457"/>
      <c r="D34" s="457"/>
      <c r="E34" s="85"/>
      <c r="F34" s="85"/>
      <c r="G34" s="85"/>
      <c r="H34" s="85">
        <v>47</v>
      </c>
      <c r="I34" s="86"/>
    </row>
    <row r="35" spans="1:9" ht="15.75">
      <c r="A35" s="467"/>
      <c r="B35" s="84" t="s">
        <v>355</v>
      </c>
      <c r="C35" s="457"/>
      <c r="D35" s="457"/>
      <c r="E35" s="85"/>
      <c r="F35" s="85"/>
      <c r="G35" s="85"/>
      <c r="H35" s="85">
        <v>35.5</v>
      </c>
      <c r="I35" s="86"/>
    </row>
    <row r="36" spans="1:9" ht="15.75">
      <c r="A36" s="467"/>
      <c r="B36" s="84" t="s">
        <v>356</v>
      </c>
      <c r="C36" s="457"/>
      <c r="D36" s="457"/>
      <c r="E36" s="85"/>
      <c r="F36" s="85"/>
      <c r="G36" s="85"/>
      <c r="H36" s="85">
        <v>43</v>
      </c>
      <c r="I36" s="86"/>
    </row>
    <row r="37" spans="1:9" ht="15.75">
      <c r="A37" s="467"/>
      <c r="B37" s="84" t="s">
        <v>357</v>
      </c>
      <c r="C37" s="457"/>
      <c r="D37" s="457"/>
      <c r="E37" s="85"/>
      <c r="F37" s="85"/>
      <c r="G37" s="85"/>
      <c r="H37" s="85">
        <v>43</v>
      </c>
      <c r="I37" s="86"/>
    </row>
    <row r="38" spans="1:9" ht="15.75">
      <c r="A38" s="467"/>
      <c r="B38" s="84" t="s">
        <v>358</v>
      </c>
      <c r="C38" s="457"/>
      <c r="D38" s="457"/>
      <c r="E38" s="85"/>
      <c r="F38" s="85"/>
      <c r="G38" s="85"/>
      <c r="H38" s="85">
        <v>44</v>
      </c>
      <c r="I38" s="86"/>
    </row>
    <row r="39" spans="1:9" ht="15.75">
      <c r="A39" s="467"/>
      <c r="B39" s="84" t="s">
        <v>359</v>
      </c>
      <c r="C39" s="457"/>
      <c r="D39" s="457"/>
      <c r="E39" s="85"/>
      <c r="F39" s="85"/>
      <c r="G39" s="85"/>
      <c r="H39" s="85">
        <v>41</v>
      </c>
      <c r="I39" s="86"/>
    </row>
    <row r="40" spans="1:9" ht="15.75">
      <c r="A40" s="467"/>
      <c r="B40" s="84" t="s">
        <v>360</v>
      </c>
      <c r="C40" s="457"/>
      <c r="D40" s="457"/>
      <c r="E40" s="85"/>
      <c r="F40" s="85"/>
      <c r="G40" s="85"/>
      <c r="H40" s="85">
        <v>44</v>
      </c>
      <c r="I40" s="86"/>
    </row>
    <row r="41" spans="1:9" ht="15.75">
      <c r="A41" s="467"/>
      <c r="B41" s="84" t="s">
        <v>361</v>
      </c>
      <c r="C41" s="457"/>
      <c r="D41" s="457"/>
      <c r="E41" s="85"/>
      <c r="F41" s="85"/>
      <c r="G41" s="85"/>
      <c r="H41" s="85">
        <v>43</v>
      </c>
      <c r="I41" s="86"/>
    </row>
    <row r="42" spans="1:9" ht="15.75">
      <c r="A42" s="467"/>
      <c r="B42" s="84"/>
      <c r="C42" s="457"/>
      <c r="D42" s="457"/>
      <c r="E42" s="85"/>
      <c r="F42" s="85"/>
      <c r="G42" s="85"/>
      <c r="H42" s="85"/>
      <c r="I42" s="86"/>
    </row>
    <row r="43" spans="1:9" ht="15.75">
      <c r="A43" s="467" t="s">
        <v>365</v>
      </c>
      <c r="B43" s="468" t="s">
        <v>352</v>
      </c>
      <c r="C43" s="457">
        <v>0</v>
      </c>
      <c r="D43" s="457">
        <v>0</v>
      </c>
      <c r="E43" s="85"/>
      <c r="F43" s="85"/>
      <c r="G43" s="85"/>
      <c r="H43" s="85"/>
      <c r="I43" s="86"/>
    </row>
    <row r="44" spans="1:9" ht="15.75">
      <c r="A44" s="467"/>
      <c r="B44" s="84" t="s">
        <v>353</v>
      </c>
      <c r="C44" s="457"/>
      <c r="D44" s="457"/>
      <c r="E44" s="85"/>
      <c r="F44" s="85"/>
      <c r="G44" s="85"/>
      <c r="H44" s="85">
        <v>88</v>
      </c>
      <c r="I44" s="86"/>
    </row>
    <row r="45" spans="1:9" ht="15.75">
      <c r="A45" s="467"/>
      <c r="B45" s="84" t="s">
        <v>354</v>
      </c>
      <c r="C45" s="457"/>
      <c r="D45" s="457"/>
      <c r="E45" s="85"/>
      <c r="F45" s="85"/>
      <c r="G45" s="85"/>
      <c r="H45" s="85">
        <v>87</v>
      </c>
      <c r="I45" s="86"/>
    </row>
    <row r="46" spans="1:9" ht="15.75">
      <c r="A46" s="467"/>
      <c r="B46" s="84" t="s">
        <v>355</v>
      </c>
      <c r="C46" s="457"/>
      <c r="D46" s="457"/>
      <c r="E46" s="85"/>
      <c r="F46" s="85"/>
      <c r="G46" s="85"/>
      <c r="H46" s="85">
        <v>88</v>
      </c>
      <c r="I46" s="86"/>
    </row>
    <row r="47" spans="1:9" ht="15.75">
      <c r="A47" s="467"/>
      <c r="B47" s="84" t="s">
        <v>356</v>
      </c>
      <c r="C47" s="457"/>
      <c r="D47" s="457"/>
      <c r="E47" s="85"/>
      <c r="F47" s="85"/>
      <c r="G47" s="85"/>
      <c r="H47" s="85">
        <v>82</v>
      </c>
      <c r="I47" s="86"/>
    </row>
    <row r="48" spans="1:9" ht="15.75">
      <c r="A48" s="467"/>
      <c r="B48" s="84" t="s">
        <v>357</v>
      </c>
      <c r="C48" s="457"/>
      <c r="D48" s="457"/>
      <c r="E48" s="85"/>
      <c r="F48" s="85"/>
      <c r="G48" s="85"/>
      <c r="H48" s="85">
        <v>83</v>
      </c>
      <c r="I48" s="86"/>
    </row>
    <row r="49" spans="1:9" ht="15.75">
      <c r="A49" s="467"/>
      <c r="B49" s="84" t="s">
        <v>358</v>
      </c>
      <c r="C49" s="457"/>
      <c r="D49" s="457"/>
      <c r="E49" s="85"/>
      <c r="F49" s="85"/>
      <c r="G49" s="85"/>
      <c r="H49" s="85">
        <v>84</v>
      </c>
      <c r="I49" s="86"/>
    </row>
    <row r="50" spans="1:9" ht="15.75">
      <c r="A50" s="467"/>
      <c r="B50" s="84" t="s">
        <v>359</v>
      </c>
      <c r="C50" s="457"/>
      <c r="D50" s="457"/>
      <c r="E50" s="85"/>
      <c r="F50" s="85"/>
      <c r="G50" s="85"/>
      <c r="H50" s="85">
        <v>84</v>
      </c>
      <c r="I50" s="86"/>
    </row>
    <row r="51" spans="1:9" ht="15.75">
      <c r="A51" s="467"/>
      <c r="B51" s="84" t="s">
        <v>360</v>
      </c>
      <c r="C51" s="457"/>
      <c r="D51" s="457"/>
      <c r="E51" s="85"/>
      <c r="F51" s="85"/>
      <c r="G51" s="85"/>
      <c r="H51" s="85">
        <v>89</v>
      </c>
      <c r="I51" s="86"/>
    </row>
    <row r="52" spans="1:9" ht="15.75">
      <c r="A52" s="467"/>
      <c r="B52" s="84" t="s">
        <v>361</v>
      </c>
      <c r="C52" s="457"/>
      <c r="D52" s="457"/>
      <c r="E52" s="85"/>
      <c r="F52" s="85"/>
      <c r="G52" s="85"/>
      <c r="H52" s="85">
        <v>91</v>
      </c>
      <c r="I52" s="86"/>
    </row>
    <row r="53" spans="1:9" ht="15.75">
      <c r="A53" s="467"/>
      <c r="B53" s="84"/>
      <c r="C53" s="457"/>
      <c r="D53" s="457"/>
      <c r="E53" s="85"/>
      <c r="F53" s="85"/>
      <c r="G53" s="85"/>
      <c r="H53" s="85"/>
      <c r="I53" s="86"/>
    </row>
    <row r="54" spans="1:9" ht="15.75">
      <c r="A54" s="467" t="s">
        <v>339</v>
      </c>
      <c r="B54" s="468" t="s">
        <v>339</v>
      </c>
      <c r="C54" s="457">
        <v>0</v>
      </c>
      <c r="D54" s="457">
        <v>0</v>
      </c>
      <c r="E54" s="85"/>
      <c r="F54" s="85"/>
      <c r="G54" s="85"/>
      <c r="H54" s="85"/>
      <c r="I54" s="86"/>
    </row>
    <row r="55" spans="1:9" ht="15.75">
      <c r="A55" s="467"/>
      <c r="B55" s="84" t="s">
        <v>353</v>
      </c>
      <c r="C55" s="457"/>
      <c r="D55" s="457"/>
      <c r="E55" s="85"/>
      <c r="F55" s="85"/>
      <c r="G55" s="85"/>
      <c r="H55" s="85">
        <v>83</v>
      </c>
      <c r="I55" s="86"/>
    </row>
    <row r="56" spans="1:9" ht="15.75">
      <c r="A56" s="467"/>
      <c r="B56" s="84" t="s">
        <v>354</v>
      </c>
      <c r="C56" s="457"/>
      <c r="D56" s="457"/>
      <c r="E56" s="85"/>
      <c r="F56" s="85"/>
      <c r="G56" s="85"/>
      <c r="H56" s="85">
        <v>80</v>
      </c>
      <c r="I56" s="86"/>
    </row>
    <row r="57" spans="1:9" ht="15.75">
      <c r="A57" s="467"/>
      <c r="B57" s="84" t="s">
        <v>355</v>
      </c>
      <c r="C57" s="457"/>
      <c r="D57" s="457"/>
      <c r="E57" s="85"/>
      <c r="F57" s="85"/>
      <c r="G57" s="85"/>
      <c r="H57" s="85">
        <v>86</v>
      </c>
      <c r="I57" s="86"/>
    </row>
    <row r="58" spans="1:9" ht="15.75">
      <c r="A58" s="467"/>
      <c r="B58" s="84" t="s">
        <v>356</v>
      </c>
      <c r="C58" s="457"/>
      <c r="D58" s="457"/>
      <c r="E58" s="85"/>
      <c r="F58" s="85"/>
      <c r="G58" s="85"/>
      <c r="H58" s="85">
        <v>80</v>
      </c>
      <c r="I58" s="86"/>
    </row>
    <row r="59" spans="1:9" ht="15.75">
      <c r="A59" s="467"/>
      <c r="B59" s="84" t="s">
        <v>357</v>
      </c>
      <c r="C59" s="457"/>
      <c r="D59" s="457"/>
      <c r="E59" s="85"/>
      <c r="F59" s="85"/>
      <c r="G59" s="85"/>
      <c r="H59" s="85">
        <v>88</v>
      </c>
      <c r="I59" s="86"/>
    </row>
    <row r="60" spans="1:9" ht="15.75">
      <c r="A60" s="467"/>
      <c r="B60" s="84" t="s">
        <v>358</v>
      </c>
      <c r="C60" s="457"/>
      <c r="D60" s="457"/>
      <c r="E60" s="85"/>
      <c r="F60" s="85"/>
      <c r="G60" s="85"/>
      <c r="H60" s="85">
        <v>85</v>
      </c>
      <c r="I60" s="86"/>
    </row>
    <row r="61" spans="1:9" ht="15.75">
      <c r="A61" s="467"/>
      <c r="B61" s="84" t="s">
        <v>359</v>
      </c>
      <c r="C61" s="457"/>
      <c r="D61" s="457"/>
      <c r="E61" s="85"/>
      <c r="F61" s="85"/>
      <c r="G61" s="85"/>
      <c r="H61" s="85">
        <v>81</v>
      </c>
      <c r="I61" s="86"/>
    </row>
    <row r="62" spans="1:9" ht="15.75">
      <c r="A62" s="467"/>
      <c r="B62" s="84" t="s">
        <v>360</v>
      </c>
      <c r="C62" s="457"/>
      <c r="D62" s="457"/>
      <c r="E62" s="85"/>
      <c r="F62" s="85"/>
      <c r="G62" s="85"/>
      <c r="H62" s="85">
        <v>91</v>
      </c>
      <c r="I62" s="86"/>
    </row>
    <row r="63" spans="1:9" ht="15.75">
      <c r="A63" s="467"/>
      <c r="B63" s="84" t="s">
        <v>361</v>
      </c>
      <c r="C63" s="457"/>
      <c r="D63" s="457"/>
      <c r="E63" s="85"/>
      <c r="F63" s="85"/>
      <c r="G63" s="85"/>
      <c r="H63" s="85">
        <v>83</v>
      </c>
      <c r="I63" s="86"/>
    </row>
    <row r="64" spans="1:9" ht="15.75">
      <c r="A64" s="467"/>
      <c r="B64" s="84"/>
      <c r="C64" s="457"/>
      <c r="D64" s="457"/>
      <c r="E64" s="85"/>
      <c r="F64" s="85"/>
      <c r="G64" s="85"/>
      <c r="H64" s="85"/>
      <c r="I64" s="86"/>
    </row>
    <row r="65" spans="1:9" ht="15.75">
      <c r="A65" s="467" t="s">
        <v>366</v>
      </c>
      <c r="B65" s="468" t="s">
        <v>348</v>
      </c>
      <c r="C65" s="457">
        <v>0</v>
      </c>
      <c r="D65" s="457">
        <v>0</v>
      </c>
      <c r="E65" s="85"/>
      <c r="F65" s="85"/>
      <c r="G65" s="85"/>
      <c r="H65" s="85"/>
      <c r="I65" s="86"/>
    </row>
    <row r="66" spans="1:9" ht="15.75">
      <c r="A66" s="467"/>
      <c r="B66" s="84" t="s">
        <v>353</v>
      </c>
      <c r="C66" s="457"/>
      <c r="D66" s="457"/>
      <c r="E66" s="85"/>
      <c r="F66" s="85"/>
      <c r="G66" s="85"/>
      <c r="H66" s="85">
        <v>71</v>
      </c>
      <c r="I66" s="86"/>
    </row>
    <row r="67" spans="1:9" ht="15.75">
      <c r="A67" s="467"/>
      <c r="B67" s="84" t="s">
        <v>354</v>
      </c>
      <c r="C67" s="457"/>
      <c r="D67" s="457"/>
      <c r="E67" s="85"/>
      <c r="F67" s="85"/>
      <c r="G67" s="85"/>
      <c r="H67" s="85">
        <v>70</v>
      </c>
      <c r="I67" s="86"/>
    </row>
    <row r="68" spans="1:9" ht="15.75">
      <c r="A68" s="467"/>
      <c r="B68" s="84" t="s">
        <v>355</v>
      </c>
      <c r="C68" s="457"/>
      <c r="D68" s="457"/>
      <c r="E68" s="85"/>
      <c r="F68" s="85"/>
      <c r="G68" s="85"/>
      <c r="H68" s="85">
        <v>70</v>
      </c>
      <c r="I68" s="86"/>
    </row>
    <row r="69" spans="1:9" ht="15.75">
      <c r="A69" s="467"/>
      <c r="B69" s="84" t="s">
        <v>356</v>
      </c>
      <c r="C69" s="457"/>
      <c r="D69" s="457"/>
      <c r="E69" s="85"/>
      <c r="F69" s="85"/>
      <c r="G69" s="85"/>
      <c r="H69" s="85">
        <v>79</v>
      </c>
      <c r="I69" s="86"/>
    </row>
    <row r="70" spans="1:9" ht="15.75">
      <c r="A70" s="467"/>
      <c r="B70" s="84" t="s">
        <v>357</v>
      </c>
      <c r="C70" s="457"/>
      <c r="D70" s="457"/>
      <c r="E70" s="85"/>
      <c r="F70" s="85"/>
      <c r="G70" s="85"/>
      <c r="H70" s="85">
        <v>78</v>
      </c>
      <c r="I70" s="86"/>
    </row>
    <row r="71" spans="1:9" ht="15.75">
      <c r="A71" s="467"/>
      <c r="B71" s="84" t="s">
        <v>358</v>
      </c>
      <c r="C71" s="457"/>
      <c r="D71" s="457"/>
      <c r="E71" s="85"/>
      <c r="F71" s="85"/>
      <c r="G71" s="85"/>
      <c r="H71" s="85">
        <v>70</v>
      </c>
      <c r="I71" s="86"/>
    </row>
    <row r="72" spans="1:9" ht="15.75">
      <c r="A72" s="467"/>
      <c r="B72" s="84" t="s">
        <v>359</v>
      </c>
      <c r="C72" s="457"/>
      <c r="D72" s="457"/>
      <c r="E72" s="85"/>
      <c r="F72" s="85"/>
      <c r="G72" s="85"/>
      <c r="H72" s="85">
        <v>74</v>
      </c>
      <c r="I72" s="86"/>
    </row>
    <row r="73" spans="1:9" ht="15.75">
      <c r="A73" s="467"/>
      <c r="B73" s="84" t="s">
        <v>360</v>
      </c>
      <c r="C73" s="457"/>
      <c r="D73" s="457"/>
      <c r="E73" s="85"/>
      <c r="F73" s="85"/>
      <c r="G73" s="85"/>
      <c r="H73" s="85">
        <v>67</v>
      </c>
      <c r="I73" s="86"/>
    </row>
    <row r="74" spans="1:9" ht="15.75">
      <c r="A74" s="467"/>
      <c r="B74" s="84" t="s">
        <v>361</v>
      </c>
      <c r="C74" s="457"/>
      <c r="D74" s="457"/>
      <c r="E74" s="85"/>
      <c r="F74" s="85"/>
      <c r="G74" s="85"/>
      <c r="H74" s="85">
        <v>67</v>
      </c>
      <c r="I74" s="86"/>
    </row>
    <row r="75" spans="1:9" ht="15.75">
      <c r="A75" s="467"/>
      <c r="B75" s="84"/>
      <c r="C75" s="457"/>
      <c r="D75" s="457"/>
      <c r="E75" s="85"/>
      <c r="F75" s="85"/>
      <c r="G75" s="85"/>
      <c r="H75" s="85"/>
      <c r="I75" s="86"/>
    </row>
    <row r="76" spans="1:9" ht="15.75">
      <c r="A76" s="467" t="s">
        <v>367</v>
      </c>
      <c r="B76" s="468" t="s">
        <v>349</v>
      </c>
      <c r="C76" s="457">
        <v>0</v>
      </c>
      <c r="D76" s="457">
        <v>0</v>
      </c>
      <c r="E76" s="85"/>
      <c r="F76" s="85"/>
      <c r="G76" s="85"/>
      <c r="H76" s="85"/>
      <c r="I76" s="86"/>
    </row>
    <row r="77" spans="1:9" ht="15.75">
      <c r="A77" s="467"/>
      <c r="B77" s="84" t="s">
        <v>353</v>
      </c>
      <c r="C77" s="457"/>
      <c r="D77" s="457"/>
      <c r="E77" s="85"/>
      <c r="F77" s="85"/>
      <c r="G77" s="85"/>
      <c r="H77" s="85">
        <v>34</v>
      </c>
      <c r="I77" s="86"/>
    </row>
    <row r="78" spans="1:9" ht="15.75">
      <c r="A78" s="467"/>
      <c r="B78" s="84" t="s">
        <v>354</v>
      </c>
      <c r="C78" s="457"/>
      <c r="D78" s="457"/>
      <c r="E78" s="85"/>
      <c r="F78" s="85"/>
      <c r="G78" s="85"/>
      <c r="H78" s="85">
        <v>32</v>
      </c>
      <c r="I78" s="86"/>
    </row>
    <row r="79" spans="1:9" ht="15.75">
      <c r="A79" s="467"/>
      <c r="B79" s="84" t="s">
        <v>355</v>
      </c>
      <c r="C79" s="457"/>
      <c r="D79" s="457"/>
      <c r="E79" s="85"/>
      <c r="F79" s="85"/>
      <c r="G79" s="85"/>
      <c r="H79" s="85">
        <v>30</v>
      </c>
      <c r="I79" s="86"/>
    </row>
    <row r="80" spans="1:9" ht="15.75">
      <c r="A80" s="467"/>
      <c r="B80" s="84" t="s">
        <v>356</v>
      </c>
      <c r="C80" s="457"/>
      <c r="D80" s="457"/>
      <c r="E80" s="85"/>
      <c r="F80" s="85"/>
      <c r="G80" s="85"/>
      <c r="H80" s="85">
        <v>32</v>
      </c>
      <c r="I80" s="86"/>
    </row>
    <row r="81" spans="1:9" ht="15.75">
      <c r="A81" s="467"/>
      <c r="B81" s="84" t="s">
        <v>357</v>
      </c>
      <c r="C81" s="457"/>
      <c r="D81" s="457"/>
      <c r="E81" s="85"/>
      <c r="F81" s="85"/>
      <c r="G81" s="85"/>
      <c r="H81" s="85">
        <v>40</v>
      </c>
      <c r="I81" s="86"/>
    </row>
    <row r="82" spans="1:9" ht="15.75">
      <c r="A82" s="467"/>
      <c r="B82" s="84" t="s">
        <v>358</v>
      </c>
      <c r="C82" s="457"/>
      <c r="D82" s="457"/>
      <c r="E82" s="85"/>
      <c r="F82" s="85"/>
      <c r="G82" s="85"/>
      <c r="H82" s="85">
        <v>35</v>
      </c>
      <c r="I82" s="86"/>
    </row>
    <row r="83" spans="1:9" ht="15.75">
      <c r="A83" s="467"/>
      <c r="B83" s="84" t="s">
        <v>359</v>
      </c>
      <c r="C83" s="457"/>
      <c r="D83" s="457"/>
      <c r="E83" s="85"/>
      <c r="F83" s="85"/>
      <c r="G83" s="85"/>
      <c r="H83" s="85">
        <v>32</v>
      </c>
      <c r="I83" s="86"/>
    </row>
    <row r="84" spans="1:9" ht="15.75">
      <c r="A84" s="467"/>
      <c r="B84" s="84" t="s">
        <v>360</v>
      </c>
      <c r="C84" s="457"/>
      <c r="D84" s="457"/>
      <c r="E84" s="85"/>
      <c r="F84" s="85"/>
      <c r="G84" s="85"/>
      <c r="H84" s="85">
        <v>35</v>
      </c>
      <c r="I84" s="86"/>
    </row>
    <row r="85" spans="1:9" ht="15.75">
      <c r="A85" s="467"/>
      <c r="B85" s="84" t="s">
        <v>361</v>
      </c>
      <c r="C85" s="457"/>
      <c r="D85" s="457"/>
      <c r="E85" s="85"/>
      <c r="F85" s="85"/>
      <c r="G85" s="85"/>
      <c r="H85" s="85">
        <v>32</v>
      </c>
      <c r="I85" s="86"/>
    </row>
    <row r="86" spans="1:9" ht="15.75">
      <c r="A86" s="467"/>
      <c r="B86" s="84"/>
      <c r="C86" s="457"/>
      <c r="D86" s="457"/>
      <c r="E86" s="85"/>
      <c r="F86" s="85"/>
      <c r="G86" s="85"/>
      <c r="H86" s="85"/>
      <c r="I86" s="86"/>
    </row>
    <row r="87" spans="1:9" ht="15.75">
      <c r="A87" s="467" t="s">
        <v>368</v>
      </c>
      <c r="B87" s="468" t="s">
        <v>347</v>
      </c>
      <c r="C87" s="457">
        <v>0</v>
      </c>
      <c r="D87" s="457">
        <v>0</v>
      </c>
      <c r="E87" s="85"/>
      <c r="F87" s="85"/>
      <c r="G87" s="85"/>
      <c r="H87" s="85"/>
      <c r="I87" s="86"/>
    </row>
    <row r="88" spans="1:9" ht="15.75">
      <c r="A88" s="467"/>
      <c r="B88" s="84" t="s">
        <v>353</v>
      </c>
      <c r="C88" s="457"/>
      <c r="D88" s="457"/>
      <c r="E88" s="85"/>
      <c r="F88" s="85"/>
      <c r="G88" s="85"/>
      <c r="H88" s="85">
        <v>35</v>
      </c>
      <c r="I88" s="86"/>
    </row>
    <row r="89" spans="1:9" ht="15.75">
      <c r="A89" s="467"/>
      <c r="B89" s="84" t="s">
        <v>354</v>
      </c>
      <c r="C89" s="457"/>
      <c r="D89" s="457"/>
      <c r="E89" s="85"/>
      <c r="F89" s="85"/>
      <c r="G89" s="85"/>
      <c r="H89" s="85">
        <v>37</v>
      </c>
      <c r="I89" s="86"/>
    </row>
    <row r="90" spans="1:9" ht="15.75">
      <c r="A90" s="467"/>
      <c r="B90" s="84" t="s">
        <v>355</v>
      </c>
      <c r="C90" s="457"/>
      <c r="D90" s="457"/>
      <c r="E90" s="85"/>
      <c r="F90" s="85"/>
      <c r="G90" s="85"/>
      <c r="H90" s="85">
        <v>27</v>
      </c>
      <c r="I90" s="86"/>
    </row>
    <row r="91" spans="1:9" ht="15.75">
      <c r="A91" s="467"/>
      <c r="B91" s="84" t="s">
        <v>356</v>
      </c>
      <c r="C91" s="457"/>
      <c r="D91" s="457"/>
      <c r="E91" s="85"/>
      <c r="F91" s="85"/>
      <c r="G91" s="85"/>
      <c r="H91" s="85">
        <v>31</v>
      </c>
      <c r="I91" s="86"/>
    </row>
    <row r="92" spans="1:9" ht="15.75">
      <c r="A92" s="467"/>
      <c r="B92" s="84" t="s">
        <v>357</v>
      </c>
      <c r="C92" s="457"/>
      <c r="D92" s="457"/>
      <c r="E92" s="85"/>
      <c r="F92" s="85"/>
      <c r="G92" s="85"/>
      <c r="H92" s="85">
        <v>40</v>
      </c>
      <c r="I92" s="86"/>
    </row>
    <row r="93" spans="1:9" ht="15.75">
      <c r="A93" s="467"/>
      <c r="B93" s="84" t="s">
        <v>358</v>
      </c>
      <c r="C93" s="457"/>
      <c r="D93" s="457"/>
      <c r="E93" s="85"/>
      <c r="F93" s="85"/>
      <c r="G93" s="85"/>
      <c r="H93" s="85">
        <v>37</v>
      </c>
      <c r="I93" s="86"/>
    </row>
    <row r="94" spans="1:9" ht="15.75">
      <c r="A94" s="467"/>
      <c r="B94" s="84" t="s">
        <v>359</v>
      </c>
      <c r="C94" s="457"/>
      <c r="D94" s="457"/>
      <c r="E94" s="85"/>
      <c r="F94" s="85"/>
      <c r="G94" s="85"/>
      <c r="H94" s="85">
        <v>39</v>
      </c>
      <c r="I94" s="86"/>
    </row>
    <row r="95" spans="1:9" ht="15.75">
      <c r="A95" s="467"/>
      <c r="B95" s="84" t="s">
        <v>360</v>
      </c>
      <c r="C95" s="457"/>
      <c r="D95" s="457"/>
      <c r="E95" s="85"/>
      <c r="F95" s="85"/>
      <c r="G95" s="85"/>
      <c r="H95" s="85">
        <v>33</v>
      </c>
      <c r="I95" s="86"/>
    </row>
    <row r="96" spans="1:9" ht="15.75">
      <c r="A96" s="467"/>
      <c r="B96" s="84" t="s">
        <v>361</v>
      </c>
      <c r="C96" s="457"/>
      <c r="D96" s="457"/>
      <c r="E96" s="85"/>
      <c r="F96" s="85"/>
      <c r="G96" s="85"/>
      <c r="H96" s="85">
        <v>28</v>
      </c>
      <c r="I96" s="86"/>
    </row>
    <row r="97" spans="1:9" ht="15.75">
      <c r="A97" s="467"/>
      <c r="B97" s="84"/>
      <c r="C97" s="457"/>
      <c r="D97" s="457"/>
      <c r="E97" s="85"/>
      <c r="F97" s="85"/>
      <c r="G97" s="85"/>
      <c r="H97" s="85"/>
      <c r="I97" s="86"/>
    </row>
    <row r="98" spans="1:9" ht="15.75">
      <c r="A98" s="467" t="s">
        <v>369</v>
      </c>
      <c r="B98" s="468" t="s">
        <v>338</v>
      </c>
      <c r="C98" s="457">
        <v>0</v>
      </c>
      <c r="D98" s="457">
        <v>0</v>
      </c>
      <c r="E98" s="85"/>
      <c r="F98" s="85"/>
      <c r="G98" s="85"/>
      <c r="H98" s="85"/>
      <c r="I98" s="86"/>
    </row>
    <row r="99" spans="1:9" ht="15.75">
      <c r="A99" s="467"/>
      <c r="B99" s="84" t="s">
        <v>353</v>
      </c>
      <c r="C99" s="457"/>
      <c r="D99" s="457"/>
      <c r="E99" s="85"/>
      <c r="F99" s="85"/>
      <c r="G99" s="85"/>
      <c r="H99" s="85">
        <v>58</v>
      </c>
      <c r="I99" s="86"/>
    </row>
    <row r="100" spans="1:9" ht="15.75">
      <c r="A100" s="467"/>
      <c r="B100" s="84" t="s">
        <v>354</v>
      </c>
      <c r="C100" s="457"/>
      <c r="D100" s="457"/>
      <c r="E100" s="85"/>
      <c r="F100" s="85"/>
      <c r="G100" s="85"/>
      <c r="H100" s="85">
        <v>61</v>
      </c>
      <c r="I100" s="86"/>
    </row>
    <row r="101" spans="1:9" ht="15.75">
      <c r="A101" s="467"/>
      <c r="B101" s="84" t="s">
        <v>355</v>
      </c>
      <c r="C101" s="457"/>
      <c r="D101" s="457"/>
      <c r="E101" s="85"/>
      <c r="F101" s="85"/>
      <c r="G101" s="85"/>
      <c r="H101" s="85">
        <v>70</v>
      </c>
      <c r="I101" s="86"/>
    </row>
    <row r="102" spans="1:9" ht="15.75">
      <c r="A102" s="467"/>
      <c r="B102" s="84" t="s">
        <v>356</v>
      </c>
      <c r="C102" s="457"/>
      <c r="D102" s="457"/>
      <c r="E102" s="85"/>
      <c r="F102" s="85"/>
      <c r="G102" s="85"/>
      <c r="H102" s="85">
        <v>66</v>
      </c>
      <c r="I102" s="86"/>
    </row>
    <row r="103" spans="1:9" ht="15.75">
      <c r="A103" s="467"/>
      <c r="B103" s="84" t="s">
        <v>357</v>
      </c>
      <c r="C103" s="457"/>
      <c r="D103" s="457"/>
      <c r="E103" s="85"/>
      <c r="F103" s="85"/>
      <c r="G103" s="85"/>
      <c r="H103" s="85">
        <v>63</v>
      </c>
      <c r="I103" s="86"/>
    </row>
    <row r="104" spans="1:9" ht="15.75">
      <c r="A104" s="467"/>
      <c r="B104" s="84" t="s">
        <v>358</v>
      </c>
      <c r="C104" s="457"/>
      <c r="D104" s="457"/>
      <c r="E104" s="85"/>
      <c r="F104" s="85"/>
      <c r="G104" s="85"/>
      <c r="H104" s="85">
        <v>60</v>
      </c>
      <c r="I104" s="86"/>
    </row>
    <row r="105" spans="1:9" ht="15.75">
      <c r="A105" s="467"/>
      <c r="B105" s="84" t="s">
        <v>359</v>
      </c>
      <c r="C105" s="457"/>
      <c r="D105" s="457"/>
      <c r="E105" s="85"/>
      <c r="F105" s="85"/>
      <c r="G105" s="85"/>
      <c r="H105" s="85">
        <v>60</v>
      </c>
      <c r="I105" s="86"/>
    </row>
    <row r="106" spans="1:9" ht="15.75">
      <c r="A106" s="467"/>
      <c r="B106" s="84" t="s">
        <v>360</v>
      </c>
      <c r="C106" s="457"/>
      <c r="D106" s="457"/>
      <c r="E106" s="85"/>
      <c r="F106" s="85"/>
      <c r="G106" s="85"/>
      <c r="H106" s="85">
        <v>67</v>
      </c>
      <c r="I106" s="86"/>
    </row>
    <row r="107" spans="1:9" ht="15.75">
      <c r="A107" s="467"/>
      <c r="B107" s="84" t="s">
        <v>361</v>
      </c>
      <c r="C107" s="457"/>
      <c r="D107" s="457"/>
      <c r="E107" s="85"/>
      <c r="F107" s="85"/>
      <c r="G107" s="85"/>
      <c r="H107" s="85">
        <v>58</v>
      </c>
      <c r="I107" s="86"/>
    </row>
    <row r="108" spans="1:9" ht="15.75">
      <c r="A108" s="467"/>
      <c r="B108" s="84"/>
      <c r="C108" s="457"/>
      <c r="D108" s="457"/>
      <c r="E108" s="85"/>
      <c r="F108" s="85"/>
      <c r="G108" s="85"/>
      <c r="H108" s="85"/>
      <c r="I108" s="86"/>
    </row>
    <row r="109" spans="1:9" ht="15.75">
      <c r="A109" s="467" t="s">
        <v>370</v>
      </c>
      <c r="B109" s="468" t="s">
        <v>345</v>
      </c>
      <c r="C109" s="457">
        <v>0</v>
      </c>
      <c r="D109" s="457">
        <v>0</v>
      </c>
      <c r="E109" s="85"/>
      <c r="F109" s="85"/>
      <c r="G109" s="85"/>
      <c r="H109" s="85"/>
      <c r="I109" s="86"/>
    </row>
    <row r="110" spans="1:9" ht="15.75">
      <c r="A110" s="467"/>
      <c r="B110" s="84" t="s">
        <v>353</v>
      </c>
      <c r="C110" s="457"/>
      <c r="D110" s="457"/>
      <c r="E110" s="85"/>
      <c r="F110" s="85"/>
      <c r="G110" s="85"/>
      <c r="H110" s="85">
        <v>74</v>
      </c>
      <c r="I110" s="86"/>
    </row>
    <row r="111" spans="1:9" ht="15.75">
      <c r="A111" s="467"/>
      <c r="B111" s="84" t="s">
        <v>354</v>
      </c>
      <c r="C111" s="457"/>
      <c r="D111" s="457"/>
      <c r="E111" s="85"/>
      <c r="F111" s="85"/>
      <c r="G111" s="85"/>
      <c r="H111" s="85">
        <v>64</v>
      </c>
      <c r="I111" s="86"/>
    </row>
    <row r="112" spans="1:9" ht="15.75">
      <c r="A112" s="467"/>
      <c r="B112" s="84" t="s">
        <v>355</v>
      </c>
      <c r="C112" s="457"/>
      <c r="D112" s="457"/>
      <c r="E112" s="85"/>
      <c r="F112" s="85"/>
      <c r="G112" s="85"/>
      <c r="H112" s="85">
        <v>72</v>
      </c>
      <c r="I112" s="86"/>
    </row>
    <row r="113" spans="1:9" ht="15.75">
      <c r="A113" s="467"/>
      <c r="B113" s="84" t="s">
        <v>356</v>
      </c>
      <c r="C113" s="457"/>
      <c r="D113" s="457"/>
      <c r="E113" s="85"/>
      <c r="F113" s="85"/>
      <c r="G113" s="85"/>
      <c r="H113" s="85">
        <v>68</v>
      </c>
      <c r="I113" s="86"/>
    </row>
    <row r="114" spans="1:9" ht="15.75">
      <c r="A114" s="467"/>
      <c r="B114" s="84" t="s">
        <v>357</v>
      </c>
      <c r="C114" s="457"/>
      <c r="D114" s="457"/>
      <c r="E114" s="85"/>
      <c r="F114" s="85"/>
      <c r="G114" s="85"/>
      <c r="H114" s="85">
        <v>60</v>
      </c>
      <c r="I114" s="86"/>
    </row>
    <row r="115" spans="1:9" ht="15.75">
      <c r="A115" s="467"/>
      <c r="B115" s="84" t="s">
        <v>358</v>
      </c>
      <c r="C115" s="457"/>
      <c r="D115" s="457"/>
      <c r="E115" s="85"/>
      <c r="F115" s="85"/>
      <c r="G115" s="85"/>
      <c r="H115" s="85">
        <v>60</v>
      </c>
      <c r="I115" s="86"/>
    </row>
    <row r="116" spans="1:9" ht="15.75">
      <c r="A116" s="467"/>
      <c r="B116" s="84" t="s">
        <v>359</v>
      </c>
      <c r="C116" s="457"/>
      <c r="D116" s="457"/>
      <c r="E116" s="85"/>
      <c r="F116" s="85"/>
      <c r="G116" s="85"/>
      <c r="H116" s="85">
        <v>67</v>
      </c>
      <c r="I116" s="86"/>
    </row>
    <row r="117" spans="1:9" ht="15.75">
      <c r="A117" s="467"/>
      <c r="B117" s="84" t="s">
        <v>360</v>
      </c>
      <c r="C117" s="457"/>
      <c r="D117" s="457"/>
      <c r="E117" s="85"/>
      <c r="F117" s="85"/>
      <c r="G117" s="85"/>
      <c r="H117" s="85">
        <v>71</v>
      </c>
      <c r="I117" s="86"/>
    </row>
    <row r="118" spans="1:9" ht="15.75">
      <c r="A118" s="467"/>
      <c r="B118" s="84" t="s">
        <v>361</v>
      </c>
      <c r="C118" s="457"/>
      <c r="D118" s="457"/>
      <c r="E118" s="85"/>
      <c r="F118" s="85"/>
      <c r="G118" s="85"/>
      <c r="H118" s="85">
        <v>65</v>
      </c>
      <c r="I118" s="86"/>
    </row>
    <row r="119" spans="1:9" ht="15.75">
      <c r="A119" s="467"/>
      <c r="B119" s="84"/>
      <c r="C119" s="457"/>
      <c r="D119" s="457"/>
      <c r="E119" s="85"/>
      <c r="F119" s="85"/>
      <c r="G119" s="85"/>
      <c r="H119" s="85"/>
      <c r="I119" s="86"/>
    </row>
    <row r="120" spans="1:9" ht="15.75">
      <c r="A120" s="467" t="s">
        <v>371</v>
      </c>
      <c r="B120" s="468" t="s">
        <v>344</v>
      </c>
      <c r="C120" s="457">
        <v>0</v>
      </c>
      <c r="D120" s="457">
        <v>0</v>
      </c>
      <c r="E120" s="85"/>
      <c r="F120" s="85"/>
      <c r="G120" s="85"/>
      <c r="H120" s="85"/>
      <c r="I120" s="86"/>
    </row>
    <row r="121" spans="1:9" ht="15.75">
      <c r="A121" s="467"/>
      <c r="B121" s="84" t="s">
        <v>353</v>
      </c>
      <c r="C121" s="457"/>
      <c r="D121" s="457"/>
      <c r="E121" s="85"/>
      <c r="F121" s="85"/>
      <c r="G121" s="85"/>
      <c r="H121" s="85">
        <v>87</v>
      </c>
      <c r="I121" s="86"/>
    </row>
    <row r="122" spans="1:9" ht="15.75">
      <c r="A122" s="467"/>
      <c r="B122" s="84" t="s">
        <v>354</v>
      </c>
      <c r="C122" s="457"/>
      <c r="D122" s="457"/>
      <c r="E122" s="85"/>
      <c r="F122" s="85"/>
      <c r="G122" s="85"/>
      <c r="H122" s="85">
        <v>85</v>
      </c>
      <c r="I122" s="86"/>
    </row>
    <row r="123" spans="1:9" ht="15.75">
      <c r="A123" s="467"/>
      <c r="B123" s="84" t="s">
        <v>355</v>
      </c>
      <c r="C123" s="457"/>
      <c r="D123" s="457"/>
      <c r="E123" s="85"/>
      <c r="F123" s="85"/>
      <c r="G123" s="85"/>
      <c r="H123" s="85">
        <v>89</v>
      </c>
      <c r="I123" s="86"/>
    </row>
    <row r="124" spans="1:9" ht="15.75">
      <c r="A124" s="467"/>
      <c r="B124" s="84" t="s">
        <v>356</v>
      </c>
      <c r="C124" s="457"/>
      <c r="D124" s="457"/>
      <c r="E124" s="85"/>
      <c r="F124" s="85"/>
      <c r="G124" s="85"/>
      <c r="H124" s="85">
        <v>90</v>
      </c>
      <c r="I124" s="86"/>
    </row>
    <row r="125" spans="1:9" ht="15.75">
      <c r="A125" s="467"/>
      <c r="B125" s="84" t="s">
        <v>357</v>
      </c>
      <c r="C125" s="457"/>
      <c r="D125" s="457"/>
      <c r="E125" s="85"/>
      <c r="F125" s="85"/>
      <c r="G125" s="85"/>
      <c r="H125" s="85">
        <v>86</v>
      </c>
      <c r="I125" s="86"/>
    </row>
    <row r="126" spans="1:9" ht="15.75">
      <c r="A126" s="467"/>
      <c r="B126" s="84" t="s">
        <v>358</v>
      </c>
      <c r="C126" s="457"/>
      <c r="D126" s="457"/>
      <c r="E126" s="85"/>
      <c r="F126" s="85"/>
      <c r="G126" s="85"/>
      <c r="H126" s="85">
        <v>86</v>
      </c>
      <c r="I126" s="86"/>
    </row>
    <row r="127" spans="1:9" ht="15.75">
      <c r="A127" s="467"/>
      <c r="B127" s="84" t="s">
        <v>359</v>
      </c>
      <c r="C127" s="457"/>
      <c r="D127" s="457"/>
      <c r="E127" s="85"/>
      <c r="F127" s="85"/>
      <c r="G127" s="85"/>
      <c r="H127" s="85">
        <v>92</v>
      </c>
      <c r="I127" s="86"/>
    </row>
    <row r="128" spans="1:9" ht="15.75">
      <c r="A128" s="467"/>
      <c r="B128" s="84" t="s">
        <v>360</v>
      </c>
      <c r="C128" s="457"/>
      <c r="D128" s="457"/>
      <c r="E128" s="85"/>
      <c r="F128" s="85"/>
      <c r="G128" s="85"/>
      <c r="H128" s="85">
        <v>88</v>
      </c>
      <c r="I128" s="86"/>
    </row>
    <row r="129" spans="1:9" ht="15.75">
      <c r="A129" s="467"/>
      <c r="B129" s="84" t="s">
        <v>361</v>
      </c>
      <c r="C129" s="457"/>
      <c r="D129" s="457"/>
      <c r="E129" s="85"/>
      <c r="F129" s="85"/>
      <c r="G129" s="85"/>
      <c r="H129" s="85">
        <v>87</v>
      </c>
      <c r="I129" s="86"/>
    </row>
    <row r="130" spans="1:9" ht="15.75">
      <c r="A130" s="467"/>
      <c r="B130" s="84"/>
      <c r="C130" s="457"/>
      <c r="D130" s="457"/>
      <c r="E130" s="85"/>
      <c r="F130" s="85"/>
      <c r="G130" s="85"/>
      <c r="H130" s="85"/>
      <c r="I130" s="86"/>
    </row>
    <row r="131" spans="1:9" ht="15.75">
      <c r="A131" s="467" t="s">
        <v>372</v>
      </c>
      <c r="B131" s="468" t="s">
        <v>346</v>
      </c>
      <c r="C131" s="457">
        <v>0</v>
      </c>
      <c r="D131" s="457">
        <v>0</v>
      </c>
      <c r="E131" s="85"/>
      <c r="F131" s="85"/>
      <c r="G131" s="85"/>
      <c r="H131" s="85"/>
      <c r="I131" s="86"/>
    </row>
    <row r="132" spans="1:9" ht="15.75">
      <c r="A132" s="467"/>
      <c r="B132" s="84" t="s">
        <v>353</v>
      </c>
      <c r="C132" s="457"/>
      <c r="D132" s="457"/>
      <c r="E132" s="85"/>
      <c r="F132" s="85"/>
      <c r="G132" s="85"/>
      <c r="H132" s="85">
        <v>48</v>
      </c>
      <c r="I132" s="86"/>
    </row>
    <row r="133" spans="1:9" ht="15.75">
      <c r="A133" s="467"/>
      <c r="B133" s="84" t="s">
        <v>354</v>
      </c>
      <c r="C133" s="457"/>
      <c r="D133" s="457"/>
      <c r="E133" s="85"/>
      <c r="F133" s="85"/>
      <c r="G133" s="85"/>
      <c r="H133" s="85">
        <v>50</v>
      </c>
      <c r="I133" s="86"/>
    </row>
    <row r="134" spans="1:9" ht="15.75">
      <c r="A134" s="467"/>
      <c r="B134" s="84" t="s">
        <v>355</v>
      </c>
      <c r="C134" s="457"/>
      <c r="D134" s="457"/>
      <c r="E134" s="85"/>
      <c r="F134" s="85"/>
      <c r="G134" s="85"/>
      <c r="H134" s="85">
        <v>46</v>
      </c>
      <c r="I134" s="86"/>
    </row>
    <row r="135" spans="1:9" ht="15.75">
      <c r="A135" s="467"/>
      <c r="B135" s="84" t="s">
        <v>356</v>
      </c>
      <c r="C135" s="457"/>
      <c r="D135" s="457"/>
      <c r="E135" s="85"/>
      <c r="F135" s="85"/>
      <c r="G135" s="85"/>
      <c r="H135" s="85">
        <v>54</v>
      </c>
      <c r="I135" s="86"/>
    </row>
    <row r="136" spans="1:9" ht="15.75">
      <c r="A136" s="467"/>
      <c r="B136" s="84" t="s">
        <v>357</v>
      </c>
      <c r="C136" s="457"/>
      <c r="D136" s="457"/>
      <c r="E136" s="85"/>
      <c r="F136" s="85"/>
      <c r="G136" s="85"/>
      <c r="H136" s="85">
        <v>44</v>
      </c>
      <c r="I136" s="86"/>
    </row>
    <row r="137" spans="1:9" ht="15.75">
      <c r="A137" s="467"/>
      <c r="B137" s="84" t="s">
        <v>358</v>
      </c>
      <c r="C137" s="457"/>
      <c r="D137" s="457"/>
      <c r="E137" s="85"/>
      <c r="F137" s="85"/>
      <c r="G137" s="85"/>
      <c r="H137" s="85">
        <v>43</v>
      </c>
      <c r="I137" s="86"/>
    </row>
    <row r="138" spans="1:9" ht="15.75">
      <c r="A138" s="467"/>
      <c r="B138" s="84" t="s">
        <v>359</v>
      </c>
      <c r="C138" s="457"/>
      <c r="D138" s="457"/>
      <c r="E138" s="85"/>
      <c r="F138" s="85"/>
      <c r="G138" s="85"/>
      <c r="H138" s="85">
        <v>43</v>
      </c>
      <c r="I138" s="86"/>
    </row>
    <row r="139" spans="1:9" ht="15.75">
      <c r="A139" s="467"/>
      <c r="B139" s="84" t="s">
        <v>360</v>
      </c>
      <c r="C139" s="457"/>
      <c r="D139" s="457"/>
      <c r="E139" s="85"/>
      <c r="F139" s="85"/>
      <c r="G139" s="85"/>
      <c r="H139" s="85">
        <v>48</v>
      </c>
      <c r="I139" s="86"/>
    </row>
    <row r="140" spans="1:9" ht="15.75">
      <c r="A140" s="467"/>
      <c r="B140" s="84" t="s">
        <v>361</v>
      </c>
      <c r="C140" s="457"/>
      <c r="D140" s="457"/>
      <c r="E140" s="85"/>
      <c r="F140" s="85"/>
      <c r="G140" s="85"/>
      <c r="H140" s="85">
        <v>49</v>
      </c>
      <c r="I140" s="86"/>
    </row>
    <row r="141" spans="1:9" ht="15.75">
      <c r="A141" s="467"/>
      <c r="B141" s="84"/>
      <c r="C141" s="457"/>
      <c r="D141" s="457"/>
      <c r="E141" s="85"/>
      <c r="F141" s="85"/>
      <c r="G141" s="85"/>
      <c r="H141" s="85"/>
      <c r="I141" s="86"/>
    </row>
    <row r="142" spans="1:9" ht="15.75">
      <c r="A142" s="467" t="s">
        <v>373</v>
      </c>
      <c r="B142" s="468" t="s">
        <v>343</v>
      </c>
      <c r="C142" s="457">
        <v>0</v>
      </c>
      <c r="D142" s="457">
        <v>0</v>
      </c>
      <c r="E142" s="85"/>
      <c r="F142" s="85"/>
      <c r="G142" s="85"/>
      <c r="H142" s="85"/>
      <c r="I142" s="86"/>
    </row>
    <row r="143" spans="1:9" ht="15.75">
      <c r="A143" s="467"/>
      <c r="B143" s="84" t="s">
        <v>353</v>
      </c>
      <c r="C143" s="457"/>
      <c r="D143" s="457"/>
      <c r="E143" s="85"/>
      <c r="F143" s="85"/>
      <c r="G143" s="85"/>
      <c r="H143" s="85">
        <v>40</v>
      </c>
      <c r="I143" s="86"/>
    </row>
    <row r="144" spans="1:9" ht="15.75">
      <c r="A144" s="467"/>
      <c r="B144" s="84" t="s">
        <v>354</v>
      </c>
      <c r="C144" s="457"/>
      <c r="D144" s="457"/>
      <c r="E144" s="85"/>
      <c r="F144" s="85"/>
      <c r="G144" s="85"/>
      <c r="H144" s="85">
        <v>34</v>
      </c>
      <c r="I144" s="86"/>
    </row>
    <row r="145" spans="1:9" ht="15.75">
      <c r="A145" s="467"/>
      <c r="B145" s="84" t="s">
        <v>355</v>
      </c>
      <c r="C145" s="457"/>
      <c r="D145" s="457"/>
      <c r="E145" s="85"/>
      <c r="F145" s="85"/>
      <c r="G145" s="85"/>
      <c r="H145" s="85">
        <v>33</v>
      </c>
      <c r="I145" s="86"/>
    </row>
    <row r="146" spans="1:9" ht="15.75">
      <c r="A146" s="467"/>
      <c r="B146" s="84" t="s">
        <v>356</v>
      </c>
      <c r="C146" s="457"/>
      <c r="D146" s="457"/>
      <c r="E146" s="85"/>
      <c r="F146" s="85"/>
      <c r="G146" s="85"/>
      <c r="H146" s="85">
        <v>47</v>
      </c>
      <c r="I146" s="86"/>
    </row>
    <row r="147" spans="1:9" ht="15.75">
      <c r="A147" s="467"/>
      <c r="B147" s="84" t="s">
        <v>357</v>
      </c>
      <c r="C147" s="457"/>
      <c r="D147" s="457"/>
      <c r="E147" s="85"/>
      <c r="F147" s="85"/>
      <c r="G147" s="85"/>
      <c r="H147" s="85">
        <v>47</v>
      </c>
      <c r="I147" s="86"/>
    </row>
    <row r="148" spans="1:9" ht="15.75">
      <c r="A148" s="467"/>
      <c r="B148" s="84" t="s">
        <v>358</v>
      </c>
      <c r="C148" s="457"/>
      <c r="D148" s="457"/>
      <c r="E148" s="85"/>
      <c r="F148" s="85"/>
      <c r="G148" s="85"/>
      <c r="H148" s="85">
        <v>47</v>
      </c>
      <c r="I148" s="86"/>
    </row>
    <row r="149" spans="1:9" ht="15.75">
      <c r="A149" s="467"/>
      <c r="B149" s="84" t="s">
        <v>359</v>
      </c>
      <c r="C149" s="457"/>
      <c r="D149" s="457"/>
      <c r="E149" s="85"/>
      <c r="F149" s="85"/>
      <c r="G149" s="85"/>
      <c r="H149" s="85">
        <v>37</v>
      </c>
      <c r="I149" s="86"/>
    </row>
    <row r="150" spans="1:9" ht="15.75">
      <c r="A150" s="467"/>
      <c r="B150" s="84" t="s">
        <v>360</v>
      </c>
      <c r="C150" s="457"/>
      <c r="D150" s="457"/>
      <c r="E150" s="85"/>
      <c r="F150" s="85"/>
      <c r="G150" s="85"/>
      <c r="H150" s="85">
        <v>37</v>
      </c>
      <c r="I150" s="86"/>
    </row>
    <row r="151" spans="1:9" ht="15.75">
      <c r="A151" s="467"/>
      <c r="B151" s="84" t="s">
        <v>361</v>
      </c>
      <c r="C151" s="457"/>
      <c r="D151" s="457"/>
      <c r="E151" s="85"/>
      <c r="F151" s="85"/>
      <c r="G151" s="85"/>
      <c r="H151" s="85">
        <v>33</v>
      </c>
      <c r="I151" s="86"/>
    </row>
    <row r="152" spans="1:9" ht="15.75">
      <c r="A152" s="467"/>
      <c r="B152" s="84"/>
      <c r="C152" s="457"/>
      <c r="D152" s="457"/>
      <c r="E152" s="85"/>
      <c r="F152" s="85"/>
      <c r="G152" s="85"/>
      <c r="H152" s="85"/>
      <c r="I152" s="86"/>
    </row>
    <row r="153" spans="1:9" ht="15.75">
      <c r="A153" s="467" t="s">
        <v>374</v>
      </c>
      <c r="B153" s="468" t="s">
        <v>342</v>
      </c>
      <c r="C153" s="457">
        <v>0</v>
      </c>
      <c r="D153" s="457">
        <v>0</v>
      </c>
      <c r="E153" s="85"/>
      <c r="F153" s="85"/>
      <c r="G153" s="85"/>
      <c r="H153" s="85"/>
      <c r="I153" s="86"/>
    </row>
    <row r="154" spans="1:9" ht="15.75">
      <c r="A154" s="467"/>
      <c r="B154" s="84" t="s">
        <v>353</v>
      </c>
      <c r="C154" s="457"/>
      <c r="D154" s="457"/>
      <c r="E154" s="85"/>
      <c r="F154" s="85"/>
      <c r="G154" s="85"/>
      <c r="H154" s="85">
        <v>52</v>
      </c>
      <c r="I154" s="86"/>
    </row>
    <row r="155" spans="1:9" ht="15.75">
      <c r="A155" s="467"/>
      <c r="B155" s="84" t="s">
        <v>354</v>
      </c>
      <c r="C155" s="457"/>
      <c r="D155" s="457"/>
      <c r="E155" s="85"/>
      <c r="F155" s="85"/>
      <c r="G155" s="85"/>
      <c r="H155" s="85">
        <v>60</v>
      </c>
      <c r="I155" s="86"/>
    </row>
    <row r="156" spans="1:9" ht="15.75">
      <c r="A156" s="467"/>
      <c r="B156" s="84" t="s">
        <v>355</v>
      </c>
      <c r="C156" s="457"/>
      <c r="D156" s="457"/>
      <c r="E156" s="85"/>
      <c r="F156" s="85"/>
      <c r="G156" s="85"/>
      <c r="H156" s="85">
        <v>50</v>
      </c>
      <c r="I156" s="86"/>
    </row>
    <row r="157" spans="1:9" ht="15.75">
      <c r="A157" s="467"/>
      <c r="B157" s="84" t="s">
        <v>356</v>
      </c>
      <c r="C157" s="457"/>
      <c r="D157" s="457"/>
      <c r="E157" s="85"/>
      <c r="F157" s="85"/>
      <c r="G157" s="85"/>
      <c r="H157" s="85">
        <v>56</v>
      </c>
      <c r="I157" s="86"/>
    </row>
    <row r="158" spans="1:9" ht="15.75">
      <c r="A158" s="467"/>
      <c r="B158" s="84" t="s">
        <v>357</v>
      </c>
      <c r="C158" s="457"/>
      <c r="D158" s="457"/>
      <c r="E158" s="85"/>
      <c r="F158" s="85"/>
      <c r="G158" s="85"/>
      <c r="H158" s="85">
        <v>56</v>
      </c>
      <c r="I158" s="86"/>
    </row>
    <row r="159" spans="1:9" ht="15.75">
      <c r="A159" s="467"/>
      <c r="B159" s="84" t="s">
        <v>358</v>
      </c>
      <c r="C159" s="457"/>
      <c r="D159" s="457"/>
      <c r="E159" s="85"/>
      <c r="F159" s="85"/>
      <c r="G159" s="85"/>
      <c r="H159" s="85">
        <v>48</v>
      </c>
      <c r="I159" s="86"/>
    </row>
    <row r="160" spans="1:9" ht="15.75">
      <c r="A160" s="467"/>
      <c r="B160" s="84" t="s">
        <v>359</v>
      </c>
      <c r="C160" s="457"/>
      <c r="D160" s="457"/>
      <c r="E160" s="85"/>
      <c r="F160" s="85"/>
      <c r="G160" s="85"/>
      <c r="H160" s="85">
        <v>49</v>
      </c>
      <c r="I160" s="86"/>
    </row>
    <row r="161" spans="1:9" ht="15.75">
      <c r="A161" s="467"/>
      <c r="B161" s="84" t="s">
        <v>360</v>
      </c>
      <c r="C161" s="457"/>
      <c r="D161" s="457"/>
      <c r="E161" s="85"/>
      <c r="F161" s="85"/>
      <c r="G161" s="85"/>
      <c r="H161" s="85">
        <v>50</v>
      </c>
      <c r="I161" s="86"/>
    </row>
    <row r="162" spans="1:9" ht="15.75">
      <c r="A162" s="467"/>
      <c r="B162" s="84" t="s">
        <v>361</v>
      </c>
      <c r="C162" s="457"/>
      <c r="D162" s="457"/>
      <c r="E162" s="85"/>
      <c r="F162" s="85"/>
      <c r="G162" s="85"/>
      <c r="H162" s="85">
        <v>56</v>
      </c>
      <c r="I162" s="86"/>
    </row>
    <row r="163" spans="1:9" ht="15.75">
      <c r="A163" s="467"/>
      <c r="B163" s="84"/>
      <c r="C163" s="457"/>
      <c r="D163" s="457"/>
      <c r="E163" s="85"/>
      <c r="F163" s="85"/>
      <c r="G163" s="85"/>
      <c r="H163" s="85"/>
      <c r="I163" s="86"/>
    </row>
    <row r="164" spans="1:9" ht="15.75">
      <c r="A164" s="467" t="s">
        <v>375</v>
      </c>
      <c r="B164" s="468" t="s">
        <v>350</v>
      </c>
      <c r="C164" s="457">
        <v>0</v>
      </c>
      <c r="D164" s="457">
        <v>0</v>
      </c>
      <c r="E164" s="85"/>
      <c r="F164" s="85"/>
      <c r="G164" s="85"/>
      <c r="H164" s="85"/>
      <c r="I164" s="86"/>
    </row>
    <row r="165" spans="1:9" ht="15.75">
      <c r="A165" s="467"/>
      <c r="B165" s="84" t="s">
        <v>353</v>
      </c>
      <c r="C165" s="457"/>
      <c r="D165" s="457"/>
      <c r="E165" s="85"/>
      <c r="F165" s="85"/>
      <c r="G165" s="85"/>
      <c r="H165" s="85">
        <v>42</v>
      </c>
      <c r="I165" s="86"/>
    </row>
    <row r="166" spans="1:9" ht="15.75">
      <c r="A166" s="467"/>
      <c r="B166" s="84" t="s">
        <v>354</v>
      </c>
      <c r="C166" s="457"/>
      <c r="D166" s="457"/>
      <c r="E166" s="85"/>
      <c r="F166" s="85"/>
      <c r="G166" s="85"/>
      <c r="H166" s="85">
        <v>48</v>
      </c>
      <c r="I166" s="86"/>
    </row>
    <row r="167" spans="1:9" ht="15.75">
      <c r="A167" s="467"/>
      <c r="B167" s="84" t="s">
        <v>355</v>
      </c>
      <c r="C167" s="457"/>
      <c r="D167" s="457"/>
      <c r="E167" s="85"/>
      <c r="F167" s="85"/>
      <c r="G167" s="85"/>
      <c r="H167" s="85">
        <v>48</v>
      </c>
      <c r="I167" s="86"/>
    </row>
    <row r="168" spans="1:9" ht="15.75">
      <c r="A168" s="467"/>
      <c r="B168" s="84" t="s">
        <v>356</v>
      </c>
      <c r="C168" s="457"/>
      <c r="D168" s="457"/>
      <c r="E168" s="85"/>
      <c r="F168" s="85"/>
      <c r="G168" s="85"/>
      <c r="H168" s="85">
        <v>48</v>
      </c>
      <c r="I168" s="86"/>
    </row>
    <row r="169" spans="1:9" ht="15.75">
      <c r="A169" s="467"/>
      <c r="B169" s="84" t="s">
        <v>357</v>
      </c>
      <c r="C169" s="457"/>
      <c r="D169" s="457"/>
      <c r="E169" s="85"/>
      <c r="F169" s="85"/>
      <c r="G169" s="85"/>
      <c r="H169" s="85">
        <v>46</v>
      </c>
      <c r="I169" s="86"/>
    </row>
    <row r="170" spans="1:9" ht="15.75">
      <c r="A170" s="467"/>
      <c r="B170" s="84" t="s">
        <v>358</v>
      </c>
      <c r="C170" s="457"/>
      <c r="D170" s="457"/>
      <c r="E170" s="85"/>
      <c r="F170" s="85"/>
      <c r="G170" s="85"/>
      <c r="H170" s="85">
        <v>45</v>
      </c>
      <c r="I170" s="86"/>
    </row>
    <row r="171" spans="1:9" ht="15.75">
      <c r="A171" s="467"/>
      <c r="B171" s="84" t="s">
        <v>359</v>
      </c>
      <c r="C171" s="457"/>
      <c r="D171" s="457"/>
      <c r="E171" s="85"/>
      <c r="F171" s="85"/>
      <c r="G171" s="85"/>
      <c r="H171" s="85">
        <v>37</v>
      </c>
      <c r="I171" s="86"/>
    </row>
    <row r="172" spans="1:9" ht="15.75">
      <c r="A172" s="467"/>
      <c r="B172" s="84" t="s">
        <v>360</v>
      </c>
      <c r="C172" s="457"/>
      <c r="D172" s="457"/>
      <c r="E172" s="85"/>
      <c r="F172" s="85"/>
      <c r="G172" s="85"/>
      <c r="H172" s="85">
        <v>42</v>
      </c>
      <c r="I172" s="86"/>
    </row>
    <row r="173" spans="1:9" ht="15.75">
      <c r="A173" s="467"/>
      <c r="B173" s="84" t="s">
        <v>361</v>
      </c>
      <c r="C173" s="457"/>
      <c r="D173" s="457"/>
      <c r="E173" s="85"/>
      <c r="F173" s="85"/>
      <c r="G173" s="85"/>
      <c r="H173" s="85">
        <v>37</v>
      </c>
      <c r="I173" s="86"/>
    </row>
    <row r="174" spans="1:9" ht="15.75">
      <c r="A174" s="467"/>
      <c r="B174" s="84"/>
      <c r="C174" s="457"/>
      <c r="D174" s="457"/>
      <c r="E174" s="85"/>
      <c r="F174" s="85"/>
      <c r="G174" s="85"/>
      <c r="H174" s="85"/>
      <c r="I174" s="86"/>
    </row>
    <row r="175" spans="1:9" ht="15">
      <c r="A175" s="83"/>
      <c r="B175" s="84"/>
      <c r="C175" s="457"/>
      <c r="D175" s="457"/>
      <c r="E175" s="85"/>
      <c r="F175" s="85"/>
      <c r="G175" s="85"/>
      <c r="H175" s="85"/>
      <c r="I175" s="86"/>
    </row>
  </sheetData>
  <sheetProtection sheet="1" objects="1" scenarios="1"/>
  <conditionalFormatting sqref="C9:D175">
    <cfRule type="expression" priority="1" dxfId="0" stopIfTrue="1">
      <formula>AND(C9&lt;&gt;"",C9&gt;0)</formula>
    </cfRule>
  </conditionalFormatting>
  <printOptions/>
  <pageMargins left="0.25" right="0.25" top="0.5" bottom="0.5" header="0" footer="0.2"/>
  <pageSetup orientation="portrait" scale="99" r:id="rId1"/>
  <headerFooter alignWithMargins="0">
    <oddFooter>&amp;RPage &amp;P of &amp;N</oddFooter>
  </headerFooter>
</worksheet>
</file>

<file path=xl/worksheets/sheet28.xml><?xml version="1.0" encoding="utf-8"?>
<worksheet xmlns="http://schemas.openxmlformats.org/spreadsheetml/2006/main" xmlns:r="http://schemas.openxmlformats.org/officeDocument/2006/relationships">
  <sheetPr codeName="Sheet10">
    <tabColor indexed="10"/>
    <pageSetUpPr fitToPage="1"/>
  </sheetPr>
  <dimension ref="A1:AK63"/>
  <sheetViews>
    <sheetView showGridLines="0" zoomScale="75" zoomScaleNormal="75" zoomScalePageLayoutView="0" workbookViewId="0" topLeftCell="A23">
      <selection activeCell="U69" sqref="U69"/>
    </sheetView>
  </sheetViews>
  <sheetFormatPr defaultColWidth="10.28125" defaultRowHeight="12.75"/>
  <cols>
    <col min="1" max="1" width="0.9921875" style="245" customWidth="1"/>
    <col min="2" max="2" width="2.28125" style="245" customWidth="1"/>
    <col min="3" max="3" width="2.421875" style="245" customWidth="1"/>
    <col min="4" max="4" width="2.57421875" style="245" customWidth="1"/>
    <col min="5" max="5" width="2.421875" style="245" customWidth="1"/>
    <col min="6" max="6" width="1.421875" style="245" customWidth="1"/>
    <col min="7" max="8" width="1.28515625" style="245" customWidth="1"/>
    <col min="9" max="9" width="1.421875" style="245" customWidth="1"/>
    <col min="10" max="10" width="2.421875" style="245" customWidth="1"/>
    <col min="11" max="11" width="2.57421875" style="245" customWidth="1"/>
    <col min="12" max="12" width="2.7109375" style="245" customWidth="1"/>
    <col min="13" max="13" width="1.7109375" style="245" customWidth="1"/>
    <col min="14" max="14" width="1.421875" style="278" customWidth="1"/>
    <col min="15" max="15" width="1.421875" style="245" customWidth="1"/>
    <col min="16" max="16" width="1.28515625" style="245" customWidth="1"/>
    <col min="17" max="17" width="2.7109375" style="245" customWidth="1"/>
    <col min="18" max="18" width="2.57421875" style="245" customWidth="1"/>
    <col min="19" max="19" width="2.7109375" style="245" customWidth="1"/>
    <col min="20" max="20" width="0.85546875" style="245" customWidth="1"/>
    <col min="21" max="22" width="1.28515625" style="245" customWidth="1"/>
    <col min="23" max="23" width="1.8515625" style="245" customWidth="1"/>
    <col min="24" max="24" width="2.7109375" style="245" customWidth="1"/>
    <col min="25" max="25" width="2.57421875" style="245" customWidth="1"/>
    <col min="26" max="26" width="2.7109375" style="245" customWidth="1"/>
    <col min="27" max="27" width="1.421875" style="245" customWidth="1"/>
    <col min="28" max="30" width="1.28515625" style="245" customWidth="1"/>
    <col min="31" max="31" width="2.7109375" style="245" customWidth="1"/>
    <col min="32" max="32" width="2.57421875" style="245" customWidth="1"/>
    <col min="33" max="33" width="2.7109375" style="245" customWidth="1"/>
    <col min="34" max="34" width="0.9921875" style="245" customWidth="1"/>
    <col min="35" max="35" width="3.00390625" style="278" customWidth="1"/>
    <col min="36" max="36" width="0.5625" style="245" customWidth="1"/>
    <col min="37" max="37" width="19.140625" style="245" customWidth="1"/>
    <col min="38" max="16384" width="10.28125" style="245" customWidth="1"/>
  </cols>
  <sheetData>
    <row r="1" spans="1:37" ht="18">
      <c r="A1" s="241" t="s">
        <v>241</v>
      </c>
      <c r="B1" s="242"/>
      <c r="C1" s="242"/>
      <c r="D1" s="242"/>
      <c r="E1" s="242"/>
      <c r="F1" s="242"/>
      <c r="G1" s="242"/>
      <c r="H1" s="242"/>
      <c r="I1" s="242"/>
      <c r="J1" s="242"/>
      <c r="K1" s="242"/>
      <c r="L1" s="242"/>
      <c r="M1" s="242"/>
      <c r="N1" s="243"/>
      <c r="O1" s="242"/>
      <c r="P1" s="242"/>
      <c r="Q1" s="242"/>
      <c r="R1" s="242"/>
      <c r="S1" s="242"/>
      <c r="T1" s="242"/>
      <c r="U1" s="242"/>
      <c r="V1" s="242"/>
      <c r="W1" s="242"/>
      <c r="X1" s="242"/>
      <c r="Y1" s="242"/>
      <c r="Z1" s="242"/>
      <c r="AA1" s="242"/>
      <c r="AB1" s="242"/>
      <c r="AC1" s="242"/>
      <c r="AD1" s="242"/>
      <c r="AE1" s="242"/>
      <c r="AF1" s="242"/>
      <c r="AG1" s="242"/>
      <c r="AH1" s="242"/>
      <c r="AI1" s="243"/>
      <c r="AJ1" s="242"/>
      <c r="AK1" s="244"/>
    </row>
    <row r="2" spans="1:37" ht="9.75" customHeight="1">
      <c r="A2" s="246"/>
      <c r="B2" s="247"/>
      <c r="C2" s="247"/>
      <c r="D2" s="247"/>
      <c r="E2" s="247"/>
      <c r="F2" s="247"/>
      <c r="G2" s="247"/>
      <c r="H2" s="247"/>
      <c r="I2" s="247"/>
      <c r="J2" s="247"/>
      <c r="K2" s="247"/>
      <c r="L2" s="247"/>
      <c r="M2" s="247"/>
      <c r="N2" s="248"/>
      <c r="O2" s="247"/>
      <c r="P2" s="247"/>
      <c r="Q2" s="247"/>
      <c r="R2" s="247"/>
      <c r="S2" s="247"/>
      <c r="T2" s="247"/>
      <c r="U2" s="247"/>
      <c r="V2" s="247"/>
      <c r="W2" s="247"/>
      <c r="X2" s="247"/>
      <c r="Y2" s="247"/>
      <c r="Z2" s="247"/>
      <c r="AA2" s="247"/>
      <c r="AB2" s="247"/>
      <c r="AC2" s="247"/>
      <c r="AD2" s="247"/>
      <c r="AE2" s="247"/>
      <c r="AF2" s="247"/>
      <c r="AG2" s="247"/>
      <c r="AH2" s="247"/>
      <c r="AI2" s="248"/>
      <c r="AJ2" s="247"/>
      <c r="AK2" s="249"/>
    </row>
    <row r="3" spans="1:37" ht="9.75" customHeight="1">
      <c r="A3" s="246"/>
      <c r="B3" s="247"/>
      <c r="C3" s="247"/>
      <c r="D3" s="247"/>
      <c r="E3" s="247"/>
      <c r="F3" s="247"/>
      <c r="G3" s="247"/>
      <c r="H3" s="247"/>
      <c r="I3" s="250"/>
      <c r="J3" s="247"/>
      <c r="K3" s="247"/>
      <c r="L3" s="247"/>
      <c r="M3" s="247"/>
      <c r="N3" s="248"/>
      <c r="O3" s="247"/>
      <c r="P3" s="247"/>
      <c r="Q3" s="247"/>
      <c r="R3" s="247"/>
      <c r="S3" s="247"/>
      <c r="T3" s="247"/>
      <c r="U3" s="247"/>
      <c r="V3" s="247"/>
      <c r="W3" s="247"/>
      <c r="X3" s="247"/>
      <c r="Y3" s="247"/>
      <c r="Z3" s="247"/>
      <c r="AA3" s="247"/>
      <c r="AB3" s="247"/>
      <c r="AC3" s="247"/>
      <c r="AD3" s="247"/>
      <c r="AE3" s="247"/>
      <c r="AF3" s="247"/>
      <c r="AG3" s="247"/>
      <c r="AH3" s="247"/>
      <c r="AI3" s="248"/>
      <c r="AJ3" s="247"/>
      <c r="AK3" s="249"/>
    </row>
    <row r="4" spans="1:37" ht="18">
      <c r="A4" s="251" t="s">
        <v>116</v>
      </c>
      <c r="B4" s="247"/>
      <c r="C4" s="247"/>
      <c r="D4" s="247"/>
      <c r="E4" s="247"/>
      <c r="F4" s="247"/>
      <c r="G4" s="247"/>
      <c r="H4" s="247"/>
      <c r="I4" s="252"/>
      <c r="J4" s="247"/>
      <c r="K4" s="247"/>
      <c r="L4" s="247"/>
      <c r="M4" s="247"/>
      <c r="N4" s="248"/>
      <c r="O4" s="247"/>
      <c r="P4" s="247"/>
      <c r="Q4" s="247"/>
      <c r="R4" s="247"/>
      <c r="S4" s="247"/>
      <c r="T4" s="247"/>
      <c r="U4" s="247"/>
      <c r="V4" s="247"/>
      <c r="W4" s="247"/>
      <c r="X4" s="247"/>
      <c r="Y4" s="247"/>
      <c r="Z4" s="247"/>
      <c r="AA4" s="247"/>
      <c r="AC4" s="247"/>
      <c r="AD4" s="247"/>
      <c r="AE4" s="254" t="s">
        <v>66</v>
      </c>
      <c r="AF4" s="279"/>
      <c r="AG4" s="247"/>
      <c r="AH4" s="247"/>
      <c r="AI4" s="248"/>
      <c r="AJ4" s="247"/>
      <c r="AK4" s="249"/>
    </row>
    <row r="5" spans="1:37" ht="18">
      <c r="A5" s="246"/>
      <c r="B5" s="247"/>
      <c r="C5" s="247"/>
      <c r="D5" s="247"/>
      <c r="E5" s="247"/>
      <c r="F5" s="247"/>
      <c r="G5" s="247"/>
      <c r="H5" s="247"/>
      <c r="I5" s="256"/>
      <c r="J5" s="247"/>
      <c r="K5" s="247"/>
      <c r="L5" s="247"/>
      <c r="M5" s="247"/>
      <c r="N5" s="248"/>
      <c r="O5" s="247"/>
      <c r="P5" s="247"/>
      <c r="Q5" s="247"/>
      <c r="R5" s="247"/>
      <c r="S5" s="247"/>
      <c r="T5" s="247"/>
      <c r="U5" s="247"/>
      <c r="V5" s="247"/>
      <c r="W5" s="247"/>
      <c r="X5" s="247"/>
      <c r="Y5" s="247"/>
      <c r="Z5" s="247"/>
      <c r="AA5" s="247"/>
      <c r="AB5" s="247"/>
      <c r="AC5" s="247"/>
      <c r="AD5" s="247"/>
      <c r="AE5" s="247"/>
      <c r="AF5" s="247"/>
      <c r="AG5" s="247"/>
      <c r="AH5" s="247"/>
      <c r="AI5" s="248"/>
      <c r="AJ5" s="247"/>
      <c r="AK5" s="249"/>
    </row>
    <row r="6" spans="1:37" ht="15.75">
      <c r="A6" s="445" t="s">
        <v>117</v>
      </c>
      <c r="B6" s="261"/>
      <c r="C6" s="261"/>
      <c r="D6" s="261"/>
      <c r="E6" s="261"/>
      <c r="F6" s="261"/>
      <c r="G6" s="261"/>
      <c r="H6" s="261"/>
      <c r="I6" s="261"/>
      <c r="J6" s="261"/>
      <c r="K6" s="258"/>
      <c r="L6" s="261"/>
      <c r="M6" s="258"/>
      <c r="N6" s="260"/>
      <c r="O6" s="258"/>
      <c r="P6" s="261" t="str">
        <f>Level</f>
        <v>World</v>
      </c>
      <c r="Q6" s="258"/>
      <c r="R6" s="258"/>
      <c r="S6" s="258"/>
      <c r="T6" s="258"/>
      <c r="U6" s="258"/>
      <c r="V6" s="258"/>
      <c r="W6" s="258"/>
      <c r="X6" s="258"/>
      <c r="Y6" s="258"/>
      <c r="Z6" s="258"/>
      <c r="AA6" s="258"/>
      <c r="AB6" s="262"/>
      <c r="AC6" s="258"/>
      <c r="AD6" s="258"/>
      <c r="AE6" s="258"/>
      <c r="AF6" s="262"/>
      <c r="AG6" s="258"/>
      <c r="AH6" s="258"/>
      <c r="AI6" s="260"/>
      <c r="AJ6" s="258"/>
      <c r="AK6" s="263"/>
    </row>
    <row r="7" spans="1:37" ht="9.75" customHeight="1">
      <c r="A7" s="246"/>
      <c r="B7" s="247"/>
      <c r="C7" s="247"/>
      <c r="D7" s="247"/>
      <c r="E7" s="247"/>
      <c r="F7" s="247"/>
      <c r="G7" s="247"/>
      <c r="H7" s="247"/>
      <c r="I7" s="247"/>
      <c r="J7" s="247"/>
      <c r="K7" s="247"/>
      <c r="L7" s="247"/>
      <c r="M7" s="247"/>
      <c r="N7" s="248"/>
      <c r="O7" s="247"/>
      <c r="P7" s="247"/>
      <c r="Q7" s="247"/>
      <c r="R7" s="247"/>
      <c r="S7" s="247"/>
      <c r="T7" s="247"/>
      <c r="U7" s="247"/>
      <c r="V7" s="247"/>
      <c r="W7" s="247"/>
      <c r="X7" s="247"/>
      <c r="Y7" s="247"/>
      <c r="Z7" s="247"/>
      <c r="AA7" s="247"/>
      <c r="AB7" s="247"/>
      <c r="AC7" s="247"/>
      <c r="AD7" s="247"/>
      <c r="AE7" s="247"/>
      <c r="AF7" s="247"/>
      <c r="AG7" s="247"/>
      <c r="AH7" s="247"/>
      <c r="AI7" s="248"/>
      <c r="AJ7" s="264"/>
      <c r="AK7" s="249"/>
    </row>
    <row r="8" spans="1:37" ht="12.75">
      <c r="A8" s="246"/>
      <c r="B8" s="247"/>
      <c r="C8" s="265" t="s">
        <v>77</v>
      </c>
      <c r="D8" s="247"/>
      <c r="E8" s="247"/>
      <c r="F8" s="247"/>
      <c r="G8" s="247"/>
      <c r="H8" s="247"/>
      <c r="I8" s="247"/>
      <c r="J8" s="247"/>
      <c r="K8" s="247"/>
      <c r="L8" s="247"/>
      <c r="M8" s="247"/>
      <c r="N8" s="248"/>
      <c r="O8" s="247"/>
      <c r="P8" s="247"/>
      <c r="Q8" s="247"/>
      <c r="R8" s="247"/>
      <c r="S8" s="247"/>
      <c r="T8" s="247"/>
      <c r="U8" s="247"/>
      <c r="V8" s="247"/>
      <c r="W8" s="247"/>
      <c r="X8" s="247"/>
      <c r="Y8" s="247"/>
      <c r="Z8" s="247"/>
      <c r="AA8" s="247"/>
      <c r="AB8" s="247"/>
      <c r="AC8" s="247"/>
      <c r="AD8" s="247"/>
      <c r="AE8" s="247"/>
      <c r="AF8" s="247"/>
      <c r="AG8" s="247"/>
      <c r="AH8" s="247"/>
      <c r="AI8" s="248"/>
      <c r="AJ8" s="264"/>
      <c r="AK8" s="249"/>
    </row>
    <row r="9" spans="1:37" ht="9.75" customHeight="1">
      <c r="A9" s="246"/>
      <c r="B9" s="247"/>
      <c r="C9" s="247"/>
      <c r="D9" s="247"/>
      <c r="E9" s="247"/>
      <c r="F9" s="247"/>
      <c r="G9" s="247"/>
      <c r="H9" s="247"/>
      <c r="I9" s="247"/>
      <c r="J9" s="247"/>
      <c r="K9" s="247"/>
      <c r="L9" s="247"/>
      <c r="M9" s="247"/>
      <c r="N9" s="248"/>
      <c r="O9" s="247"/>
      <c r="P9" s="247"/>
      <c r="Q9" s="247"/>
      <c r="R9" s="247"/>
      <c r="S9" s="247"/>
      <c r="T9" s="247"/>
      <c r="U9" s="247"/>
      <c r="V9" s="247"/>
      <c r="W9" s="247"/>
      <c r="X9" s="247"/>
      <c r="Y9" s="247"/>
      <c r="Z9" s="247"/>
      <c r="AA9" s="247"/>
      <c r="AB9" s="247"/>
      <c r="AC9" s="247"/>
      <c r="AD9" s="247"/>
      <c r="AE9" s="247"/>
      <c r="AF9" s="247"/>
      <c r="AG9" s="247"/>
      <c r="AH9" s="247"/>
      <c r="AI9" s="248"/>
      <c r="AJ9" s="264"/>
      <c r="AK9" s="249"/>
    </row>
    <row r="10" spans="1:37" ht="12.75">
      <c r="A10" s="246"/>
      <c r="B10" s="247" t="s">
        <v>78</v>
      </c>
      <c r="C10" s="266" t="s">
        <v>79</v>
      </c>
      <c r="D10" s="247"/>
      <c r="E10" s="247"/>
      <c r="F10" s="247"/>
      <c r="G10" s="247"/>
      <c r="H10" s="247"/>
      <c r="I10" s="247"/>
      <c r="J10" s="247"/>
      <c r="K10" s="247"/>
      <c r="L10" s="247"/>
      <c r="M10" s="247"/>
      <c r="N10" s="248"/>
      <c r="O10" s="247"/>
      <c r="P10" s="247"/>
      <c r="Q10" s="247"/>
      <c r="R10" s="247"/>
      <c r="S10" s="247"/>
      <c r="T10" s="247"/>
      <c r="U10" s="247"/>
      <c r="V10" s="247"/>
      <c r="W10" s="247"/>
      <c r="X10" s="247"/>
      <c r="Y10" s="247"/>
      <c r="Z10" s="247"/>
      <c r="AA10" s="247"/>
      <c r="AB10" s="247"/>
      <c r="AC10" s="247"/>
      <c r="AD10" s="247"/>
      <c r="AE10" s="247"/>
      <c r="AF10" s="247"/>
      <c r="AG10" s="247"/>
      <c r="AH10" s="247"/>
      <c r="AI10" s="248"/>
      <c r="AJ10" s="264"/>
      <c r="AK10" s="249"/>
    </row>
    <row r="11" spans="1:37" ht="12.75">
      <c r="A11" s="246"/>
      <c r="B11" s="247" t="s">
        <v>78</v>
      </c>
      <c r="C11" s="266" t="s">
        <v>80</v>
      </c>
      <c r="D11" s="247"/>
      <c r="E11" s="247"/>
      <c r="F11" s="247"/>
      <c r="G11" s="247"/>
      <c r="H11" s="247"/>
      <c r="I11" s="247"/>
      <c r="J11" s="247"/>
      <c r="K11" s="247"/>
      <c r="L11" s="247"/>
      <c r="M11" s="247"/>
      <c r="N11" s="248"/>
      <c r="O11" s="247"/>
      <c r="P11" s="247"/>
      <c r="Q11" s="247"/>
      <c r="R11" s="247"/>
      <c r="S11" s="247"/>
      <c r="T11" s="247"/>
      <c r="U11" s="247"/>
      <c r="V11" s="247"/>
      <c r="W11" s="247"/>
      <c r="X11" s="247"/>
      <c r="Y11" s="247"/>
      <c r="Z11" s="247"/>
      <c r="AA11" s="247"/>
      <c r="AB11" s="247"/>
      <c r="AC11" s="247"/>
      <c r="AD11" s="247"/>
      <c r="AE11" s="247"/>
      <c r="AF11" s="247"/>
      <c r="AG11" s="247"/>
      <c r="AH11" s="247"/>
      <c r="AI11" s="248"/>
      <c r="AJ11" s="264"/>
      <c r="AK11" s="249"/>
    </row>
    <row r="12" spans="1:37" ht="12.75">
      <c r="A12" s="246"/>
      <c r="B12" s="247" t="s">
        <v>78</v>
      </c>
      <c r="C12" s="266" t="s">
        <v>81</v>
      </c>
      <c r="D12" s="247"/>
      <c r="E12" s="247"/>
      <c r="F12" s="247"/>
      <c r="G12" s="247"/>
      <c r="H12" s="247"/>
      <c r="I12" s="247"/>
      <c r="J12" s="247"/>
      <c r="K12" s="247"/>
      <c r="L12" s="247"/>
      <c r="M12" s="247"/>
      <c r="N12" s="248"/>
      <c r="O12" s="247"/>
      <c r="P12" s="247"/>
      <c r="Q12" s="247"/>
      <c r="R12" s="247"/>
      <c r="S12" s="247"/>
      <c r="T12" s="247"/>
      <c r="U12" s="247"/>
      <c r="V12" s="247"/>
      <c r="W12" s="247"/>
      <c r="X12" s="247"/>
      <c r="Y12" s="247"/>
      <c r="Z12" s="247"/>
      <c r="AA12" s="247"/>
      <c r="AB12" s="247"/>
      <c r="AC12" s="247"/>
      <c r="AD12" s="247"/>
      <c r="AE12" s="247"/>
      <c r="AF12" s="247"/>
      <c r="AG12" s="247"/>
      <c r="AH12" s="247"/>
      <c r="AI12" s="248"/>
      <c r="AJ12" s="264"/>
      <c r="AK12" s="249"/>
    </row>
    <row r="13" spans="1:37" ht="12.75">
      <c r="A13" s="246"/>
      <c r="B13" s="247" t="s">
        <v>78</v>
      </c>
      <c r="C13" s="266" t="s">
        <v>82</v>
      </c>
      <c r="D13" s="247"/>
      <c r="E13" s="247"/>
      <c r="F13" s="247"/>
      <c r="G13" s="247"/>
      <c r="H13" s="247"/>
      <c r="I13" s="247"/>
      <c r="J13" s="247"/>
      <c r="K13" s="247"/>
      <c r="L13" s="247"/>
      <c r="M13" s="247"/>
      <c r="N13" s="248"/>
      <c r="O13" s="247"/>
      <c r="P13" s="247"/>
      <c r="Q13" s="247"/>
      <c r="R13" s="247"/>
      <c r="S13" s="247"/>
      <c r="T13" s="247"/>
      <c r="U13" s="247"/>
      <c r="V13" s="247"/>
      <c r="W13" s="247"/>
      <c r="X13" s="247"/>
      <c r="Y13" s="247"/>
      <c r="Z13" s="247"/>
      <c r="AA13" s="247"/>
      <c r="AB13" s="247"/>
      <c r="AC13" s="247"/>
      <c r="AD13" s="247"/>
      <c r="AE13" s="247"/>
      <c r="AF13" s="247"/>
      <c r="AG13" s="247"/>
      <c r="AH13" s="247"/>
      <c r="AI13" s="248"/>
      <c r="AJ13" s="264"/>
      <c r="AK13" s="249"/>
    </row>
    <row r="14" spans="1:37" ht="12.75">
      <c r="A14" s="246"/>
      <c r="B14" s="247" t="s">
        <v>78</v>
      </c>
      <c r="C14" s="266" t="s">
        <v>83</v>
      </c>
      <c r="D14" s="247"/>
      <c r="E14" s="247"/>
      <c r="F14" s="247"/>
      <c r="G14" s="247"/>
      <c r="H14" s="247"/>
      <c r="I14" s="247"/>
      <c r="J14" s="247"/>
      <c r="K14" s="247"/>
      <c r="L14" s="247"/>
      <c r="M14" s="247"/>
      <c r="N14" s="248"/>
      <c r="O14" s="247"/>
      <c r="P14" s="247"/>
      <c r="Q14" s="247"/>
      <c r="R14" s="247"/>
      <c r="S14" s="247"/>
      <c r="T14" s="247"/>
      <c r="U14" s="247"/>
      <c r="V14" s="247"/>
      <c r="W14" s="247"/>
      <c r="X14" s="247"/>
      <c r="Y14" s="247"/>
      <c r="Z14" s="247"/>
      <c r="AA14" s="247"/>
      <c r="AB14" s="247"/>
      <c r="AC14" s="247"/>
      <c r="AD14" s="247"/>
      <c r="AE14" s="247"/>
      <c r="AF14" s="247"/>
      <c r="AG14" s="247"/>
      <c r="AH14" s="247"/>
      <c r="AI14" s="248"/>
      <c r="AJ14" s="264"/>
      <c r="AK14" s="249"/>
    </row>
    <row r="15" spans="1:37" ht="12.75">
      <c r="A15" s="246"/>
      <c r="B15" s="247" t="s">
        <v>78</v>
      </c>
      <c r="C15" s="266" t="s">
        <v>84</v>
      </c>
      <c r="D15" s="247"/>
      <c r="E15" s="247"/>
      <c r="F15" s="247"/>
      <c r="G15" s="247"/>
      <c r="H15" s="247"/>
      <c r="I15" s="247"/>
      <c r="J15" s="247"/>
      <c r="K15" s="247"/>
      <c r="L15" s="247"/>
      <c r="M15" s="247"/>
      <c r="N15" s="248"/>
      <c r="O15" s="247"/>
      <c r="P15" s="247"/>
      <c r="Q15" s="247"/>
      <c r="R15" s="247"/>
      <c r="S15" s="247"/>
      <c r="T15" s="247"/>
      <c r="U15" s="247"/>
      <c r="V15" s="247"/>
      <c r="W15" s="247"/>
      <c r="X15" s="247"/>
      <c r="Y15" s="247"/>
      <c r="Z15" s="247"/>
      <c r="AA15" s="247"/>
      <c r="AB15" s="247"/>
      <c r="AC15" s="247"/>
      <c r="AD15" s="247"/>
      <c r="AE15" s="247"/>
      <c r="AF15" s="247"/>
      <c r="AG15" s="247"/>
      <c r="AH15" s="247"/>
      <c r="AI15" s="248"/>
      <c r="AJ15" s="264"/>
      <c r="AK15" s="249"/>
    </row>
    <row r="16" spans="1:37" ht="13.5" thickBot="1">
      <c r="A16" s="246"/>
      <c r="B16" s="247"/>
      <c r="C16" s="247"/>
      <c r="D16" s="247"/>
      <c r="E16" s="247"/>
      <c r="F16" s="247"/>
      <c r="G16" s="247"/>
      <c r="H16" s="247"/>
      <c r="I16" s="247"/>
      <c r="J16" s="247"/>
      <c r="K16" s="247"/>
      <c r="L16" s="247"/>
      <c r="M16" s="247"/>
      <c r="N16" s="248"/>
      <c r="O16" s="247"/>
      <c r="P16" s="247"/>
      <c r="Q16" s="247"/>
      <c r="R16" s="247"/>
      <c r="S16" s="247"/>
      <c r="T16" s="247"/>
      <c r="U16" s="247"/>
      <c r="V16" s="247"/>
      <c r="W16" s="247"/>
      <c r="X16" s="247"/>
      <c r="Y16" s="247"/>
      <c r="Z16" s="247"/>
      <c r="AA16" s="247"/>
      <c r="AB16" s="247"/>
      <c r="AC16" s="247"/>
      <c r="AD16" s="247"/>
      <c r="AE16" s="247"/>
      <c r="AF16" s="247"/>
      <c r="AG16" s="247"/>
      <c r="AH16" s="247"/>
      <c r="AI16" s="248"/>
      <c r="AJ16" s="264"/>
      <c r="AK16" s="249"/>
    </row>
    <row r="17" spans="1:37" s="268" customFormat="1" ht="15.75" customHeight="1">
      <c r="A17" s="218">
        <v>0</v>
      </c>
      <c r="B17" s="219"/>
      <c r="C17" s="220"/>
      <c r="D17" s="219" t="s">
        <v>85</v>
      </c>
      <c r="E17" s="220"/>
      <c r="F17" s="220"/>
      <c r="G17" s="221">
        <v>9</v>
      </c>
      <c r="H17" s="221"/>
      <c r="I17" s="219"/>
      <c r="J17" s="220"/>
      <c r="K17" s="219" t="s">
        <v>86</v>
      </c>
      <c r="L17" s="220"/>
      <c r="M17" s="220"/>
      <c r="N17" s="222">
        <v>15</v>
      </c>
      <c r="O17" s="221"/>
      <c r="P17" s="219"/>
      <c r="Q17" s="220"/>
      <c r="R17" s="219" t="s">
        <v>87</v>
      </c>
      <c r="S17" s="220"/>
      <c r="T17" s="220"/>
      <c r="U17" s="221">
        <v>21</v>
      </c>
      <c r="V17" s="221"/>
      <c r="W17" s="219"/>
      <c r="X17" s="220"/>
      <c r="Y17" s="219" t="s">
        <v>88</v>
      </c>
      <c r="Z17" s="220"/>
      <c r="AA17" s="220"/>
      <c r="AB17" s="221">
        <v>27</v>
      </c>
      <c r="AC17" s="221"/>
      <c r="AD17" s="219"/>
      <c r="AE17" s="220"/>
      <c r="AF17" s="219" t="s">
        <v>89</v>
      </c>
      <c r="AG17" s="220"/>
      <c r="AH17" s="220"/>
      <c r="AI17" s="219">
        <v>30</v>
      </c>
      <c r="AJ17" s="223"/>
      <c r="AK17" s="267"/>
    </row>
    <row r="18" spans="1:37" s="270" customFormat="1" ht="8.25">
      <c r="A18" s="224"/>
      <c r="B18" s="225"/>
      <c r="C18" s="226">
        <v>3</v>
      </c>
      <c r="D18" s="226"/>
      <c r="E18" s="226">
        <v>6</v>
      </c>
      <c r="F18" s="226"/>
      <c r="G18" s="227"/>
      <c r="H18" s="226"/>
      <c r="I18" s="228"/>
      <c r="J18" s="226">
        <v>11</v>
      </c>
      <c r="K18" s="226"/>
      <c r="L18" s="226">
        <v>13</v>
      </c>
      <c r="M18" s="226"/>
      <c r="N18" s="227"/>
      <c r="O18" s="226"/>
      <c r="P18" s="228"/>
      <c r="Q18" s="226">
        <v>17</v>
      </c>
      <c r="R18" s="226"/>
      <c r="S18" s="226">
        <v>19</v>
      </c>
      <c r="T18" s="226"/>
      <c r="U18" s="227"/>
      <c r="V18" s="226"/>
      <c r="W18" s="228"/>
      <c r="X18" s="226">
        <v>23</v>
      </c>
      <c r="Y18" s="226"/>
      <c r="Z18" s="226">
        <v>25</v>
      </c>
      <c r="AA18" s="226"/>
      <c r="AB18" s="227"/>
      <c r="AC18" s="226"/>
      <c r="AD18" s="228"/>
      <c r="AE18" s="226">
        <v>28</v>
      </c>
      <c r="AF18" s="226"/>
      <c r="AG18" s="226">
        <v>29</v>
      </c>
      <c r="AH18" s="226"/>
      <c r="AI18" s="229"/>
      <c r="AJ18" s="229"/>
      <c r="AK18" s="269"/>
    </row>
    <row r="19" spans="1:37" s="270" customFormat="1" ht="8.25" customHeight="1">
      <c r="A19" s="230"/>
      <c r="B19" s="231" t="s">
        <v>90</v>
      </c>
      <c r="C19" s="232"/>
      <c r="D19" s="232" t="s">
        <v>91</v>
      </c>
      <c r="E19" s="232"/>
      <c r="F19" s="232" t="s">
        <v>92</v>
      </c>
      <c r="G19" s="233"/>
      <c r="H19" s="232"/>
      <c r="I19" s="232" t="s">
        <v>90</v>
      </c>
      <c r="J19" s="232"/>
      <c r="K19" s="232" t="s">
        <v>91</v>
      </c>
      <c r="L19" s="232"/>
      <c r="M19" s="232" t="s">
        <v>92</v>
      </c>
      <c r="N19" s="233"/>
      <c r="O19" s="232"/>
      <c r="P19" s="232" t="s">
        <v>90</v>
      </c>
      <c r="Q19" s="232"/>
      <c r="R19" s="232" t="s">
        <v>91</v>
      </c>
      <c r="S19" s="232"/>
      <c r="T19" s="232" t="s">
        <v>92</v>
      </c>
      <c r="U19" s="233"/>
      <c r="V19" s="232"/>
      <c r="W19" s="232" t="s">
        <v>90</v>
      </c>
      <c r="X19" s="232"/>
      <c r="Y19" s="232" t="s">
        <v>91</v>
      </c>
      <c r="Z19" s="232"/>
      <c r="AA19" s="232" t="s">
        <v>92</v>
      </c>
      <c r="AB19" s="233"/>
      <c r="AC19" s="232"/>
      <c r="AD19" s="232" t="s">
        <v>90</v>
      </c>
      <c r="AE19" s="232"/>
      <c r="AF19" s="232" t="s">
        <v>91</v>
      </c>
      <c r="AG19" s="232"/>
      <c r="AH19" s="232" t="s">
        <v>92</v>
      </c>
      <c r="AI19" s="234"/>
      <c r="AJ19" s="234"/>
      <c r="AK19" s="269"/>
    </row>
    <row r="20" spans="1:37" s="270" customFormat="1" ht="7.5" customHeight="1" thickBot="1">
      <c r="A20" s="235"/>
      <c r="B20" s="236"/>
      <c r="C20" s="237"/>
      <c r="D20" s="238"/>
      <c r="E20" s="237"/>
      <c r="F20" s="237"/>
      <c r="G20" s="239"/>
      <c r="H20" s="237"/>
      <c r="I20" s="237"/>
      <c r="J20" s="237"/>
      <c r="K20" s="238"/>
      <c r="L20" s="237"/>
      <c r="M20" s="237"/>
      <c r="N20" s="239"/>
      <c r="O20" s="237"/>
      <c r="P20" s="237"/>
      <c r="Q20" s="237"/>
      <c r="R20" s="238"/>
      <c r="S20" s="237"/>
      <c r="T20" s="237"/>
      <c r="U20" s="239"/>
      <c r="V20" s="237"/>
      <c r="W20" s="237"/>
      <c r="X20" s="237"/>
      <c r="Y20" s="238"/>
      <c r="Z20" s="237"/>
      <c r="AA20" s="237"/>
      <c r="AB20" s="239"/>
      <c r="AC20" s="237"/>
      <c r="AD20" s="237"/>
      <c r="AE20" s="237"/>
      <c r="AF20" s="238"/>
      <c r="AG20" s="237"/>
      <c r="AH20" s="237"/>
      <c r="AI20" s="240"/>
      <c r="AJ20" s="240"/>
      <c r="AK20" s="271"/>
    </row>
    <row r="21" spans="1:37" ht="12.75">
      <c r="A21" s="246"/>
      <c r="B21" s="247"/>
      <c r="C21" s="247"/>
      <c r="D21" s="247"/>
      <c r="E21" s="247"/>
      <c r="F21" s="247"/>
      <c r="G21" s="247"/>
      <c r="H21" s="247"/>
      <c r="I21" s="247"/>
      <c r="J21" s="247"/>
      <c r="K21" s="247"/>
      <c r="L21" s="247"/>
      <c r="M21" s="247"/>
      <c r="N21" s="248"/>
      <c r="O21" s="247"/>
      <c r="P21" s="247"/>
      <c r="Q21" s="247"/>
      <c r="R21" s="247"/>
      <c r="S21" s="247"/>
      <c r="T21" s="247"/>
      <c r="U21" s="247"/>
      <c r="V21" s="247"/>
      <c r="W21" s="247"/>
      <c r="X21" s="247"/>
      <c r="Y21" s="247"/>
      <c r="Z21" s="247"/>
      <c r="AA21" s="247"/>
      <c r="AB21" s="247"/>
      <c r="AC21" s="247"/>
      <c r="AD21" s="247"/>
      <c r="AE21" s="247"/>
      <c r="AF21" s="247"/>
      <c r="AG21" s="247"/>
      <c r="AH21" s="247"/>
      <c r="AI21" s="248"/>
      <c r="AJ21" s="264"/>
      <c r="AK21" s="249"/>
    </row>
    <row r="22" spans="1:37" ht="12.75">
      <c r="A22" s="246"/>
      <c r="B22" s="247"/>
      <c r="C22" s="265" t="s">
        <v>93</v>
      </c>
      <c r="D22" s="247"/>
      <c r="E22" s="247"/>
      <c r="F22" s="247"/>
      <c r="G22" s="247"/>
      <c r="H22" s="247"/>
      <c r="I22" s="247"/>
      <c r="J22" s="247"/>
      <c r="K22" s="247"/>
      <c r="L22" s="247"/>
      <c r="M22" s="247"/>
      <c r="N22" s="248"/>
      <c r="O22" s="247"/>
      <c r="P22" s="247"/>
      <c r="Q22" s="247"/>
      <c r="R22" s="247"/>
      <c r="S22" s="247"/>
      <c r="T22" s="247"/>
      <c r="U22" s="247"/>
      <c r="V22" s="247"/>
      <c r="W22" s="247"/>
      <c r="X22" s="247"/>
      <c r="Y22" s="247"/>
      <c r="Z22" s="247"/>
      <c r="AA22" s="247"/>
      <c r="AB22" s="247"/>
      <c r="AC22" s="247"/>
      <c r="AD22" s="247"/>
      <c r="AE22" s="247"/>
      <c r="AF22" s="247"/>
      <c r="AG22" s="247"/>
      <c r="AH22" s="247"/>
      <c r="AI22" s="248"/>
      <c r="AJ22" s="264"/>
      <c r="AK22" s="249"/>
    </row>
    <row r="23" spans="1:37" ht="9.75" customHeight="1">
      <c r="A23" s="246"/>
      <c r="B23" s="247"/>
      <c r="C23" s="247"/>
      <c r="D23" s="247"/>
      <c r="E23" s="247"/>
      <c r="F23" s="247"/>
      <c r="G23" s="247"/>
      <c r="H23" s="247"/>
      <c r="I23" s="247"/>
      <c r="J23" s="247"/>
      <c r="K23" s="247"/>
      <c r="L23" s="247"/>
      <c r="M23" s="247"/>
      <c r="N23" s="248"/>
      <c r="O23" s="247"/>
      <c r="P23" s="247"/>
      <c r="Q23" s="247"/>
      <c r="R23" s="247"/>
      <c r="S23" s="247"/>
      <c r="T23" s="247"/>
      <c r="U23" s="247"/>
      <c r="V23" s="247"/>
      <c r="W23" s="247"/>
      <c r="X23" s="247"/>
      <c r="Y23" s="247"/>
      <c r="Z23" s="247"/>
      <c r="AA23" s="247"/>
      <c r="AB23" s="247"/>
      <c r="AC23" s="247"/>
      <c r="AD23" s="247"/>
      <c r="AE23" s="247"/>
      <c r="AF23" s="247"/>
      <c r="AG23" s="247"/>
      <c r="AH23" s="247"/>
      <c r="AI23" s="248"/>
      <c r="AJ23" s="264"/>
      <c r="AK23" s="249"/>
    </row>
    <row r="24" spans="1:37" ht="12.75">
      <c r="A24" s="246"/>
      <c r="B24" s="247" t="s">
        <v>78</v>
      </c>
      <c r="C24" s="266" t="s">
        <v>94</v>
      </c>
      <c r="D24" s="247"/>
      <c r="E24" s="247"/>
      <c r="F24" s="247"/>
      <c r="G24" s="247"/>
      <c r="H24" s="247"/>
      <c r="I24" s="247"/>
      <c r="J24" s="247"/>
      <c r="K24" s="247"/>
      <c r="L24" s="247"/>
      <c r="M24" s="247"/>
      <c r="N24" s="248"/>
      <c r="O24" s="247"/>
      <c r="P24" s="247"/>
      <c r="Q24" s="247"/>
      <c r="R24" s="247"/>
      <c r="S24" s="247"/>
      <c r="T24" s="247"/>
      <c r="U24" s="247"/>
      <c r="V24" s="247"/>
      <c r="W24" s="247"/>
      <c r="X24" s="247"/>
      <c r="Y24" s="247"/>
      <c r="Z24" s="247"/>
      <c r="AA24" s="247"/>
      <c r="AB24" s="247"/>
      <c r="AC24" s="247"/>
      <c r="AD24" s="247"/>
      <c r="AE24" s="247"/>
      <c r="AF24" s="247"/>
      <c r="AG24" s="247"/>
      <c r="AH24" s="247"/>
      <c r="AI24" s="248"/>
      <c r="AJ24" s="264"/>
      <c r="AK24" s="249"/>
    </row>
    <row r="25" spans="1:37" ht="12.75">
      <c r="A25" s="246"/>
      <c r="B25" s="247" t="s">
        <v>78</v>
      </c>
      <c r="C25" s="266" t="s">
        <v>95</v>
      </c>
      <c r="D25" s="247"/>
      <c r="E25" s="247"/>
      <c r="F25" s="247"/>
      <c r="G25" s="247"/>
      <c r="H25" s="247"/>
      <c r="I25" s="247"/>
      <c r="J25" s="247"/>
      <c r="K25" s="247"/>
      <c r="L25" s="247"/>
      <c r="M25" s="247"/>
      <c r="N25" s="248"/>
      <c r="O25" s="247"/>
      <c r="P25" s="247"/>
      <c r="Q25" s="247"/>
      <c r="R25" s="247"/>
      <c r="S25" s="247"/>
      <c r="T25" s="247"/>
      <c r="U25" s="247"/>
      <c r="V25" s="247"/>
      <c r="W25" s="247"/>
      <c r="X25" s="247"/>
      <c r="Y25" s="247"/>
      <c r="Z25" s="247"/>
      <c r="AA25" s="247"/>
      <c r="AB25" s="247"/>
      <c r="AC25" s="247"/>
      <c r="AD25" s="247"/>
      <c r="AE25" s="247"/>
      <c r="AF25" s="247"/>
      <c r="AG25" s="247"/>
      <c r="AH25" s="247"/>
      <c r="AI25" s="248"/>
      <c r="AJ25" s="264"/>
      <c r="AK25" s="249"/>
    </row>
    <row r="26" spans="1:37" ht="12.75">
      <c r="A26" s="246"/>
      <c r="B26" s="247" t="s">
        <v>78</v>
      </c>
      <c r="C26" s="266" t="s">
        <v>96</v>
      </c>
      <c r="D26" s="247"/>
      <c r="E26" s="247"/>
      <c r="F26" s="247"/>
      <c r="G26" s="247"/>
      <c r="H26" s="247"/>
      <c r="I26" s="247"/>
      <c r="J26" s="247"/>
      <c r="K26" s="247"/>
      <c r="L26" s="247"/>
      <c r="M26" s="247"/>
      <c r="N26" s="248"/>
      <c r="O26" s="247"/>
      <c r="P26" s="247"/>
      <c r="Q26" s="247"/>
      <c r="R26" s="247"/>
      <c r="S26" s="247"/>
      <c r="T26" s="247"/>
      <c r="U26" s="247"/>
      <c r="V26" s="247"/>
      <c r="W26" s="247"/>
      <c r="X26" s="247"/>
      <c r="Y26" s="247"/>
      <c r="Z26" s="247"/>
      <c r="AA26" s="247"/>
      <c r="AB26" s="247"/>
      <c r="AC26" s="247"/>
      <c r="AD26" s="247"/>
      <c r="AE26" s="247"/>
      <c r="AF26" s="247"/>
      <c r="AG26" s="247"/>
      <c r="AH26" s="247"/>
      <c r="AI26" s="248"/>
      <c r="AJ26" s="264"/>
      <c r="AK26" s="249"/>
    </row>
    <row r="27" spans="1:37" ht="12.75">
      <c r="A27" s="246"/>
      <c r="B27" s="247" t="s">
        <v>78</v>
      </c>
      <c r="C27" s="266" t="s">
        <v>97</v>
      </c>
      <c r="D27" s="247"/>
      <c r="E27" s="247"/>
      <c r="F27" s="247"/>
      <c r="G27" s="247"/>
      <c r="H27" s="247"/>
      <c r="I27" s="247"/>
      <c r="J27" s="247"/>
      <c r="K27" s="247"/>
      <c r="L27" s="247"/>
      <c r="M27" s="247"/>
      <c r="N27" s="248"/>
      <c r="O27" s="247"/>
      <c r="P27" s="247"/>
      <c r="Q27" s="247"/>
      <c r="R27" s="247"/>
      <c r="S27" s="247"/>
      <c r="T27" s="247"/>
      <c r="U27" s="247"/>
      <c r="V27" s="247"/>
      <c r="W27" s="247"/>
      <c r="X27" s="247"/>
      <c r="Y27" s="247"/>
      <c r="Z27" s="247"/>
      <c r="AA27" s="247"/>
      <c r="AB27" s="247"/>
      <c r="AC27" s="247"/>
      <c r="AD27" s="247"/>
      <c r="AE27" s="247"/>
      <c r="AF27" s="247"/>
      <c r="AG27" s="247"/>
      <c r="AH27" s="247"/>
      <c r="AI27" s="248"/>
      <c r="AJ27" s="264"/>
      <c r="AK27" s="249"/>
    </row>
    <row r="28" spans="1:37" ht="12.75">
      <c r="A28" s="246"/>
      <c r="B28" s="247" t="s">
        <v>78</v>
      </c>
      <c r="C28" s="266" t="s">
        <v>118</v>
      </c>
      <c r="D28" s="247"/>
      <c r="E28" s="247"/>
      <c r="F28" s="247"/>
      <c r="G28" s="247"/>
      <c r="H28" s="247"/>
      <c r="I28" s="247"/>
      <c r="J28" s="247"/>
      <c r="K28" s="247"/>
      <c r="L28" s="247"/>
      <c r="M28" s="247"/>
      <c r="N28" s="248"/>
      <c r="O28" s="247"/>
      <c r="P28" s="247"/>
      <c r="Q28" s="247"/>
      <c r="R28" s="247"/>
      <c r="S28" s="247"/>
      <c r="T28" s="247"/>
      <c r="U28" s="247"/>
      <c r="V28" s="247"/>
      <c r="W28" s="247"/>
      <c r="X28" s="247"/>
      <c r="Y28" s="247"/>
      <c r="Z28" s="247"/>
      <c r="AA28" s="247"/>
      <c r="AB28" s="247"/>
      <c r="AC28" s="247"/>
      <c r="AD28" s="247"/>
      <c r="AE28" s="247"/>
      <c r="AF28" s="247"/>
      <c r="AG28" s="247"/>
      <c r="AH28" s="247"/>
      <c r="AI28" s="248"/>
      <c r="AJ28" s="264"/>
      <c r="AK28" s="249"/>
    </row>
    <row r="29" spans="1:37" ht="12.75">
      <c r="A29" s="246"/>
      <c r="B29" s="247" t="s">
        <v>78</v>
      </c>
      <c r="C29" s="266" t="s">
        <v>98</v>
      </c>
      <c r="D29" s="247"/>
      <c r="E29" s="247"/>
      <c r="F29" s="247"/>
      <c r="G29" s="247"/>
      <c r="H29" s="247"/>
      <c r="I29" s="247"/>
      <c r="J29" s="247"/>
      <c r="K29" s="247"/>
      <c r="L29" s="247"/>
      <c r="M29" s="247"/>
      <c r="N29" s="248"/>
      <c r="O29" s="247"/>
      <c r="P29" s="247"/>
      <c r="Q29" s="247"/>
      <c r="R29" s="247"/>
      <c r="S29" s="247"/>
      <c r="T29" s="247"/>
      <c r="U29" s="247"/>
      <c r="V29" s="247"/>
      <c r="W29" s="247"/>
      <c r="X29" s="247"/>
      <c r="Y29" s="247"/>
      <c r="Z29" s="247"/>
      <c r="AA29" s="247"/>
      <c r="AB29" s="247"/>
      <c r="AC29" s="247"/>
      <c r="AD29" s="247"/>
      <c r="AE29" s="247"/>
      <c r="AF29" s="247"/>
      <c r="AG29" s="247"/>
      <c r="AH29" s="247"/>
      <c r="AI29" s="248"/>
      <c r="AJ29" s="264"/>
      <c r="AK29" s="249"/>
    </row>
    <row r="30" spans="1:37" ht="12.75">
      <c r="A30" s="246"/>
      <c r="B30" s="247" t="s">
        <v>78</v>
      </c>
      <c r="C30" s="266" t="s">
        <v>119</v>
      </c>
      <c r="D30" s="247"/>
      <c r="E30" s="247"/>
      <c r="F30" s="247"/>
      <c r="G30" s="247"/>
      <c r="H30" s="247"/>
      <c r="I30" s="247"/>
      <c r="J30" s="247"/>
      <c r="K30" s="247"/>
      <c r="L30" s="247"/>
      <c r="M30" s="247"/>
      <c r="N30" s="248"/>
      <c r="O30" s="247"/>
      <c r="P30" s="247"/>
      <c r="Q30" s="247"/>
      <c r="R30" s="247"/>
      <c r="S30" s="247"/>
      <c r="T30" s="247"/>
      <c r="U30" s="247"/>
      <c r="V30" s="247"/>
      <c r="W30" s="247"/>
      <c r="X30" s="247"/>
      <c r="Y30" s="247"/>
      <c r="Z30" s="247"/>
      <c r="AA30" s="247"/>
      <c r="AB30" s="247"/>
      <c r="AC30" s="247"/>
      <c r="AD30" s="247"/>
      <c r="AE30" s="247"/>
      <c r="AF30" s="247"/>
      <c r="AG30" s="247"/>
      <c r="AH30" s="247"/>
      <c r="AI30" s="248"/>
      <c r="AJ30" s="264"/>
      <c r="AK30" s="249"/>
    </row>
    <row r="31" spans="1:37" ht="9.75" customHeight="1" thickBot="1">
      <c r="A31" s="246"/>
      <c r="B31" s="247"/>
      <c r="C31" s="247"/>
      <c r="D31" s="247"/>
      <c r="E31" s="247"/>
      <c r="F31" s="247"/>
      <c r="G31" s="247"/>
      <c r="H31" s="247"/>
      <c r="I31" s="247"/>
      <c r="J31" s="247"/>
      <c r="K31" s="247"/>
      <c r="L31" s="247"/>
      <c r="M31" s="247"/>
      <c r="N31" s="248"/>
      <c r="O31" s="247"/>
      <c r="P31" s="247"/>
      <c r="Q31" s="247"/>
      <c r="R31" s="247"/>
      <c r="S31" s="247"/>
      <c r="T31" s="247"/>
      <c r="U31" s="247"/>
      <c r="V31" s="247"/>
      <c r="W31" s="247"/>
      <c r="X31" s="247"/>
      <c r="Y31" s="247"/>
      <c r="Z31" s="247"/>
      <c r="AA31" s="247"/>
      <c r="AB31" s="247"/>
      <c r="AC31" s="247"/>
      <c r="AD31" s="247"/>
      <c r="AE31" s="247"/>
      <c r="AF31" s="247"/>
      <c r="AG31" s="247"/>
      <c r="AH31" s="247"/>
      <c r="AI31" s="248"/>
      <c r="AJ31" s="264"/>
      <c r="AK31" s="249"/>
    </row>
    <row r="32" spans="1:37" s="268" customFormat="1" ht="15.75" customHeight="1">
      <c r="A32" s="218">
        <v>0</v>
      </c>
      <c r="B32" s="219"/>
      <c r="C32" s="220"/>
      <c r="D32" s="219" t="s">
        <v>85</v>
      </c>
      <c r="E32" s="220"/>
      <c r="F32" s="220"/>
      <c r="G32" s="221">
        <v>9</v>
      </c>
      <c r="H32" s="221"/>
      <c r="I32" s="219"/>
      <c r="J32" s="220"/>
      <c r="K32" s="219" t="s">
        <v>86</v>
      </c>
      <c r="L32" s="220"/>
      <c r="M32" s="220"/>
      <c r="N32" s="222">
        <v>15</v>
      </c>
      <c r="O32" s="221"/>
      <c r="P32" s="219"/>
      <c r="Q32" s="220"/>
      <c r="R32" s="219" t="s">
        <v>87</v>
      </c>
      <c r="S32" s="220"/>
      <c r="T32" s="220"/>
      <c r="U32" s="221">
        <v>21</v>
      </c>
      <c r="V32" s="221"/>
      <c r="W32" s="219"/>
      <c r="X32" s="220"/>
      <c r="Y32" s="219" t="s">
        <v>88</v>
      </c>
      <c r="Z32" s="220"/>
      <c r="AA32" s="220"/>
      <c r="AB32" s="221">
        <v>27</v>
      </c>
      <c r="AC32" s="221"/>
      <c r="AD32" s="219"/>
      <c r="AE32" s="220"/>
      <c r="AF32" s="219" t="s">
        <v>89</v>
      </c>
      <c r="AG32" s="220"/>
      <c r="AH32" s="220"/>
      <c r="AI32" s="219">
        <v>30</v>
      </c>
      <c r="AJ32" s="223"/>
      <c r="AK32" s="267"/>
    </row>
    <row r="33" spans="1:37" s="270" customFormat="1" ht="8.25">
      <c r="A33" s="224"/>
      <c r="B33" s="225"/>
      <c r="C33" s="226">
        <v>3</v>
      </c>
      <c r="D33" s="226"/>
      <c r="E33" s="226">
        <v>6</v>
      </c>
      <c r="F33" s="226"/>
      <c r="G33" s="227"/>
      <c r="H33" s="226"/>
      <c r="I33" s="228"/>
      <c r="J33" s="226">
        <v>11</v>
      </c>
      <c r="K33" s="226"/>
      <c r="L33" s="226">
        <v>13</v>
      </c>
      <c r="M33" s="226"/>
      <c r="N33" s="227"/>
      <c r="O33" s="226"/>
      <c r="P33" s="228"/>
      <c r="Q33" s="226">
        <v>17</v>
      </c>
      <c r="R33" s="226"/>
      <c r="S33" s="226">
        <v>19</v>
      </c>
      <c r="T33" s="226"/>
      <c r="U33" s="227"/>
      <c r="V33" s="226"/>
      <c r="W33" s="228"/>
      <c r="X33" s="226">
        <v>23</v>
      </c>
      <c r="Y33" s="226"/>
      <c r="Z33" s="226">
        <v>25</v>
      </c>
      <c r="AA33" s="226"/>
      <c r="AB33" s="227"/>
      <c r="AC33" s="226"/>
      <c r="AD33" s="228"/>
      <c r="AE33" s="226">
        <v>28</v>
      </c>
      <c r="AF33" s="226"/>
      <c r="AG33" s="226">
        <v>29</v>
      </c>
      <c r="AH33" s="226"/>
      <c r="AI33" s="229"/>
      <c r="AJ33" s="229"/>
      <c r="AK33" s="269"/>
    </row>
    <row r="34" spans="1:37" s="270" customFormat="1" ht="8.25" customHeight="1">
      <c r="A34" s="230"/>
      <c r="B34" s="231" t="s">
        <v>90</v>
      </c>
      <c r="C34" s="232"/>
      <c r="D34" s="232" t="s">
        <v>91</v>
      </c>
      <c r="E34" s="232"/>
      <c r="F34" s="232" t="s">
        <v>92</v>
      </c>
      <c r="G34" s="233"/>
      <c r="H34" s="232"/>
      <c r="I34" s="232" t="s">
        <v>90</v>
      </c>
      <c r="J34" s="232"/>
      <c r="K34" s="232" t="s">
        <v>91</v>
      </c>
      <c r="L34" s="232"/>
      <c r="M34" s="232" t="s">
        <v>92</v>
      </c>
      <c r="N34" s="233"/>
      <c r="O34" s="232"/>
      <c r="P34" s="232" t="s">
        <v>90</v>
      </c>
      <c r="Q34" s="232"/>
      <c r="R34" s="232" t="s">
        <v>91</v>
      </c>
      <c r="S34" s="232"/>
      <c r="T34" s="232" t="s">
        <v>92</v>
      </c>
      <c r="U34" s="233"/>
      <c r="V34" s="232"/>
      <c r="W34" s="232" t="s">
        <v>90</v>
      </c>
      <c r="X34" s="232"/>
      <c r="Y34" s="232" t="s">
        <v>91</v>
      </c>
      <c r="Z34" s="232"/>
      <c r="AA34" s="232" t="s">
        <v>92</v>
      </c>
      <c r="AB34" s="233"/>
      <c r="AC34" s="232"/>
      <c r="AD34" s="232" t="s">
        <v>90</v>
      </c>
      <c r="AE34" s="232"/>
      <c r="AF34" s="232" t="s">
        <v>91</v>
      </c>
      <c r="AG34" s="232"/>
      <c r="AH34" s="232" t="s">
        <v>92</v>
      </c>
      <c r="AI34" s="234"/>
      <c r="AJ34" s="234"/>
      <c r="AK34" s="269"/>
    </row>
    <row r="35" spans="1:37" s="270" customFormat="1" ht="7.5" customHeight="1" thickBot="1">
      <c r="A35" s="235"/>
      <c r="B35" s="236"/>
      <c r="C35" s="237"/>
      <c r="D35" s="238"/>
      <c r="E35" s="237"/>
      <c r="F35" s="237"/>
      <c r="G35" s="239"/>
      <c r="H35" s="237"/>
      <c r="I35" s="237"/>
      <c r="J35" s="237"/>
      <c r="K35" s="238"/>
      <c r="L35" s="237"/>
      <c r="M35" s="237"/>
      <c r="N35" s="239"/>
      <c r="O35" s="237"/>
      <c r="P35" s="237"/>
      <c r="Q35" s="237"/>
      <c r="R35" s="238"/>
      <c r="S35" s="237"/>
      <c r="T35" s="237"/>
      <c r="U35" s="239"/>
      <c r="V35" s="237"/>
      <c r="W35" s="237"/>
      <c r="X35" s="237"/>
      <c r="Y35" s="238"/>
      <c r="Z35" s="237"/>
      <c r="AA35" s="237"/>
      <c r="AB35" s="239"/>
      <c r="AC35" s="237"/>
      <c r="AD35" s="237"/>
      <c r="AE35" s="237"/>
      <c r="AF35" s="238"/>
      <c r="AG35" s="237"/>
      <c r="AH35" s="237"/>
      <c r="AI35" s="240"/>
      <c r="AJ35" s="240"/>
      <c r="AK35" s="271"/>
    </row>
    <row r="36" spans="1:37" ht="12.75">
      <c r="A36" s="246"/>
      <c r="B36" s="247"/>
      <c r="C36" s="247"/>
      <c r="D36" s="247"/>
      <c r="E36" s="247"/>
      <c r="F36" s="247"/>
      <c r="G36" s="247"/>
      <c r="H36" s="247"/>
      <c r="I36" s="247"/>
      <c r="J36" s="247"/>
      <c r="K36" s="247"/>
      <c r="L36" s="247"/>
      <c r="M36" s="247"/>
      <c r="N36" s="248"/>
      <c r="O36" s="247"/>
      <c r="P36" s="247"/>
      <c r="Q36" s="247"/>
      <c r="R36" s="247"/>
      <c r="S36" s="247"/>
      <c r="T36" s="247"/>
      <c r="U36" s="247"/>
      <c r="V36" s="247"/>
      <c r="W36" s="247"/>
      <c r="X36" s="247"/>
      <c r="Y36" s="247"/>
      <c r="Z36" s="247"/>
      <c r="AA36" s="247"/>
      <c r="AB36" s="247"/>
      <c r="AC36" s="247"/>
      <c r="AD36" s="247"/>
      <c r="AE36" s="247"/>
      <c r="AF36" s="247"/>
      <c r="AG36" s="247"/>
      <c r="AH36" s="247"/>
      <c r="AI36" s="248"/>
      <c r="AJ36" s="264"/>
      <c r="AK36" s="249"/>
    </row>
    <row r="37" spans="1:37" ht="12.75">
      <c r="A37" s="246"/>
      <c r="B37" s="247"/>
      <c r="C37" s="265" t="s">
        <v>100</v>
      </c>
      <c r="D37" s="247"/>
      <c r="E37" s="247"/>
      <c r="F37" s="247"/>
      <c r="G37" s="247"/>
      <c r="H37" s="247"/>
      <c r="I37" s="247"/>
      <c r="J37" s="247"/>
      <c r="K37" s="247"/>
      <c r="L37" s="247"/>
      <c r="M37" s="247"/>
      <c r="N37" s="248"/>
      <c r="O37" s="247"/>
      <c r="P37" s="247"/>
      <c r="Q37" s="247"/>
      <c r="R37" s="247"/>
      <c r="S37" s="247"/>
      <c r="T37" s="247"/>
      <c r="U37" s="247"/>
      <c r="V37" s="247"/>
      <c r="W37" s="247"/>
      <c r="X37" s="247"/>
      <c r="Y37" s="247"/>
      <c r="Z37" s="247"/>
      <c r="AA37" s="247"/>
      <c r="AB37" s="247"/>
      <c r="AC37" s="247"/>
      <c r="AD37" s="247"/>
      <c r="AE37" s="247"/>
      <c r="AF37" s="247"/>
      <c r="AG37" s="247"/>
      <c r="AH37" s="247"/>
      <c r="AI37" s="248"/>
      <c r="AJ37" s="264"/>
      <c r="AK37" s="249"/>
    </row>
    <row r="38" spans="1:37" ht="9.75" customHeight="1">
      <c r="A38" s="246"/>
      <c r="B38" s="247"/>
      <c r="C38" s="247"/>
      <c r="D38" s="247"/>
      <c r="E38" s="247"/>
      <c r="F38" s="247"/>
      <c r="G38" s="247"/>
      <c r="H38" s="247"/>
      <c r="I38" s="247"/>
      <c r="J38" s="247"/>
      <c r="K38" s="247"/>
      <c r="L38" s="247"/>
      <c r="M38" s="247"/>
      <c r="N38" s="248"/>
      <c r="O38" s="247"/>
      <c r="P38" s="247"/>
      <c r="Q38" s="247"/>
      <c r="R38" s="247"/>
      <c r="S38" s="247"/>
      <c r="T38" s="247"/>
      <c r="U38" s="247"/>
      <c r="V38" s="247"/>
      <c r="W38" s="247"/>
      <c r="X38" s="247"/>
      <c r="Y38" s="247"/>
      <c r="Z38" s="247"/>
      <c r="AA38" s="247"/>
      <c r="AB38" s="247"/>
      <c r="AC38" s="247"/>
      <c r="AD38" s="247"/>
      <c r="AE38" s="247"/>
      <c r="AF38" s="247"/>
      <c r="AG38" s="247"/>
      <c r="AH38" s="247"/>
      <c r="AI38" s="248"/>
      <c r="AJ38" s="264"/>
      <c r="AK38" s="249"/>
    </row>
    <row r="39" spans="1:37" ht="12.75">
      <c r="A39" s="246"/>
      <c r="B39" s="247" t="s">
        <v>78</v>
      </c>
      <c r="C39" s="266" t="s">
        <v>101</v>
      </c>
      <c r="D39" s="247"/>
      <c r="E39" s="247"/>
      <c r="F39" s="247"/>
      <c r="G39" s="247"/>
      <c r="H39" s="247"/>
      <c r="I39" s="247"/>
      <c r="J39" s="247"/>
      <c r="K39" s="247"/>
      <c r="L39" s="247"/>
      <c r="M39" s="247"/>
      <c r="N39" s="248"/>
      <c r="O39" s="247"/>
      <c r="P39" s="247"/>
      <c r="Q39" s="247"/>
      <c r="R39" s="247"/>
      <c r="S39" s="247"/>
      <c r="T39" s="247"/>
      <c r="U39" s="247"/>
      <c r="V39" s="247"/>
      <c r="W39" s="247"/>
      <c r="X39" s="247"/>
      <c r="Y39" s="247"/>
      <c r="Z39" s="247"/>
      <c r="AA39" s="247"/>
      <c r="AB39" s="247"/>
      <c r="AC39" s="247"/>
      <c r="AD39" s="247"/>
      <c r="AE39" s="247"/>
      <c r="AF39" s="247"/>
      <c r="AG39" s="247"/>
      <c r="AH39" s="247"/>
      <c r="AI39" s="248"/>
      <c r="AJ39" s="264"/>
      <c r="AK39" s="249"/>
    </row>
    <row r="40" spans="1:37" ht="12.75">
      <c r="A40" s="246"/>
      <c r="B40" s="247" t="s">
        <v>78</v>
      </c>
      <c r="C40" s="266" t="s">
        <v>102</v>
      </c>
      <c r="D40" s="247"/>
      <c r="E40" s="247"/>
      <c r="F40" s="247"/>
      <c r="G40" s="247"/>
      <c r="H40" s="247"/>
      <c r="I40" s="247"/>
      <c r="J40" s="247"/>
      <c r="K40" s="247"/>
      <c r="L40" s="247"/>
      <c r="M40" s="247"/>
      <c r="N40" s="248"/>
      <c r="O40" s="247"/>
      <c r="P40" s="247"/>
      <c r="Q40" s="247"/>
      <c r="R40" s="247"/>
      <c r="S40" s="247"/>
      <c r="T40" s="247"/>
      <c r="U40" s="247"/>
      <c r="V40" s="247"/>
      <c r="W40" s="247"/>
      <c r="X40" s="247"/>
      <c r="Y40" s="247"/>
      <c r="Z40" s="247"/>
      <c r="AA40" s="247"/>
      <c r="AB40" s="247"/>
      <c r="AC40" s="247"/>
      <c r="AD40" s="247"/>
      <c r="AE40" s="247"/>
      <c r="AF40" s="247"/>
      <c r="AG40" s="247"/>
      <c r="AH40" s="247"/>
      <c r="AI40" s="248"/>
      <c r="AJ40" s="264"/>
      <c r="AK40" s="249"/>
    </row>
    <row r="41" spans="1:37" ht="12.75">
      <c r="A41" s="246"/>
      <c r="B41" s="247" t="s">
        <v>78</v>
      </c>
      <c r="C41" s="266" t="s">
        <v>103</v>
      </c>
      <c r="D41" s="247"/>
      <c r="E41" s="247"/>
      <c r="F41" s="247"/>
      <c r="G41" s="247"/>
      <c r="H41" s="247"/>
      <c r="I41" s="247"/>
      <c r="J41" s="247"/>
      <c r="K41" s="247"/>
      <c r="L41" s="247"/>
      <c r="M41" s="247"/>
      <c r="N41" s="248"/>
      <c r="O41" s="247"/>
      <c r="P41" s="247"/>
      <c r="Q41" s="247"/>
      <c r="R41" s="247"/>
      <c r="S41" s="247"/>
      <c r="T41" s="247"/>
      <c r="U41" s="247"/>
      <c r="V41" s="247"/>
      <c r="W41" s="247"/>
      <c r="X41" s="247"/>
      <c r="Y41" s="247"/>
      <c r="Z41" s="247"/>
      <c r="AA41" s="247"/>
      <c r="AB41" s="247"/>
      <c r="AC41" s="247"/>
      <c r="AD41" s="247"/>
      <c r="AE41" s="247"/>
      <c r="AF41" s="247"/>
      <c r="AG41" s="247"/>
      <c r="AH41" s="247"/>
      <c r="AI41" s="248"/>
      <c r="AJ41" s="264"/>
      <c r="AK41" s="249"/>
    </row>
    <row r="42" spans="1:37" ht="12.75">
      <c r="A42" s="246"/>
      <c r="B42" s="247" t="s">
        <v>78</v>
      </c>
      <c r="C42" s="266" t="s">
        <v>104</v>
      </c>
      <c r="D42" s="247"/>
      <c r="E42" s="247"/>
      <c r="F42" s="247"/>
      <c r="G42" s="247"/>
      <c r="H42" s="247"/>
      <c r="I42" s="247"/>
      <c r="J42" s="247"/>
      <c r="K42" s="247"/>
      <c r="L42" s="247"/>
      <c r="M42" s="247"/>
      <c r="N42" s="248"/>
      <c r="O42" s="247"/>
      <c r="P42" s="247"/>
      <c r="Q42" s="247"/>
      <c r="R42" s="247"/>
      <c r="S42" s="247"/>
      <c r="T42" s="247"/>
      <c r="U42" s="247"/>
      <c r="V42" s="247"/>
      <c r="W42" s="247"/>
      <c r="X42" s="247"/>
      <c r="Y42" s="247"/>
      <c r="Z42" s="247"/>
      <c r="AA42" s="247"/>
      <c r="AB42" s="247"/>
      <c r="AC42" s="247"/>
      <c r="AD42" s="247"/>
      <c r="AE42" s="247"/>
      <c r="AF42" s="247"/>
      <c r="AG42" s="247"/>
      <c r="AH42" s="247"/>
      <c r="AI42" s="248"/>
      <c r="AJ42" s="264"/>
      <c r="AK42" s="249"/>
    </row>
    <row r="43" spans="1:37" ht="12.75">
      <c r="A43" s="246"/>
      <c r="B43" s="247" t="s">
        <v>78</v>
      </c>
      <c r="C43" s="266" t="s">
        <v>105</v>
      </c>
      <c r="D43" s="247"/>
      <c r="E43" s="247"/>
      <c r="F43" s="247"/>
      <c r="G43" s="247"/>
      <c r="H43" s="247"/>
      <c r="I43" s="247"/>
      <c r="J43" s="247"/>
      <c r="K43" s="247"/>
      <c r="L43" s="247"/>
      <c r="M43" s="247"/>
      <c r="N43" s="248"/>
      <c r="O43" s="247"/>
      <c r="P43" s="247"/>
      <c r="Q43" s="247"/>
      <c r="R43" s="247"/>
      <c r="S43" s="247"/>
      <c r="T43" s="247"/>
      <c r="U43" s="247"/>
      <c r="V43" s="247"/>
      <c r="W43" s="247"/>
      <c r="X43" s="247"/>
      <c r="Y43" s="247"/>
      <c r="Z43" s="247"/>
      <c r="AA43" s="247"/>
      <c r="AB43" s="247"/>
      <c r="AC43" s="247"/>
      <c r="AD43" s="247"/>
      <c r="AE43" s="247"/>
      <c r="AF43" s="247"/>
      <c r="AG43" s="247"/>
      <c r="AH43" s="247"/>
      <c r="AI43" s="248"/>
      <c r="AJ43" s="264"/>
      <c r="AK43" s="249"/>
    </row>
    <row r="44" spans="1:37" ht="12.75">
      <c r="A44" s="246"/>
      <c r="B44" s="247" t="s">
        <v>78</v>
      </c>
      <c r="C44" s="266" t="s">
        <v>106</v>
      </c>
      <c r="D44" s="247"/>
      <c r="E44" s="247"/>
      <c r="F44" s="247"/>
      <c r="G44" s="247"/>
      <c r="H44" s="247"/>
      <c r="I44" s="247"/>
      <c r="J44" s="247"/>
      <c r="K44" s="247"/>
      <c r="L44" s="247"/>
      <c r="M44" s="247"/>
      <c r="N44" s="248"/>
      <c r="O44" s="247"/>
      <c r="P44" s="247"/>
      <c r="Q44" s="247"/>
      <c r="R44" s="247"/>
      <c r="S44" s="247"/>
      <c r="T44" s="247"/>
      <c r="U44" s="247"/>
      <c r="V44" s="247"/>
      <c r="W44" s="247"/>
      <c r="X44" s="247"/>
      <c r="Y44" s="247"/>
      <c r="Z44" s="247"/>
      <c r="AA44" s="247"/>
      <c r="AB44" s="247"/>
      <c r="AC44" s="247"/>
      <c r="AD44" s="247"/>
      <c r="AE44" s="247"/>
      <c r="AF44" s="247"/>
      <c r="AG44" s="247"/>
      <c r="AH44" s="247"/>
      <c r="AI44" s="248"/>
      <c r="AJ44" s="264"/>
      <c r="AK44" s="249"/>
    </row>
    <row r="45" spans="1:37" ht="12.75">
      <c r="A45" s="246"/>
      <c r="B45" s="247" t="s">
        <v>78</v>
      </c>
      <c r="C45" s="266" t="s">
        <v>107</v>
      </c>
      <c r="D45" s="247"/>
      <c r="E45" s="247"/>
      <c r="F45" s="247"/>
      <c r="G45" s="247"/>
      <c r="H45" s="247"/>
      <c r="I45" s="247"/>
      <c r="J45" s="247"/>
      <c r="K45" s="247"/>
      <c r="L45" s="247"/>
      <c r="M45" s="247"/>
      <c r="N45" s="248"/>
      <c r="O45" s="247"/>
      <c r="P45" s="247"/>
      <c r="Q45" s="247"/>
      <c r="R45" s="247"/>
      <c r="S45" s="247"/>
      <c r="T45" s="247"/>
      <c r="U45" s="247"/>
      <c r="V45" s="247"/>
      <c r="W45" s="247"/>
      <c r="X45" s="247"/>
      <c r="Y45" s="247"/>
      <c r="Z45" s="247"/>
      <c r="AA45" s="247"/>
      <c r="AB45" s="247"/>
      <c r="AC45" s="247"/>
      <c r="AD45" s="247"/>
      <c r="AE45" s="247"/>
      <c r="AF45" s="247"/>
      <c r="AG45" s="247"/>
      <c r="AH45" s="247"/>
      <c r="AI45" s="248"/>
      <c r="AJ45" s="264"/>
      <c r="AK45" s="249"/>
    </row>
    <row r="46" spans="1:37" ht="12.75">
      <c r="A46" s="246"/>
      <c r="B46" s="247" t="s">
        <v>78</v>
      </c>
      <c r="C46" s="266" t="s">
        <v>108</v>
      </c>
      <c r="D46" s="247"/>
      <c r="E46" s="247"/>
      <c r="F46" s="247"/>
      <c r="G46" s="247"/>
      <c r="H46" s="247"/>
      <c r="I46" s="247"/>
      <c r="J46" s="247"/>
      <c r="K46" s="247"/>
      <c r="L46" s="247"/>
      <c r="M46" s="247"/>
      <c r="N46" s="248"/>
      <c r="O46" s="247"/>
      <c r="P46" s="247"/>
      <c r="Q46" s="247"/>
      <c r="R46" s="247"/>
      <c r="S46" s="247"/>
      <c r="T46" s="247"/>
      <c r="U46" s="247"/>
      <c r="V46" s="247"/>
      <c r="W46" s="247"/>
      <c r="X46" s="247"/>
      <c r="Y46" s="247"/>
      <c r="Z46" s="247"/>
      <c r="AA46" s="247"/>
      <c r="AB46" s="247"/>
      <c r="AC46" s="247"/>
      <c r="AD46" s="247"/>
      <c r="AE46" s="247"/>
      <c r="AF46" s="247"/>
      <c r="AG46" s="247"/>
      <c r="AH46" s="247"/>
      <c r="AI46" s="248"/>
      <c r="AJ46" s="264"/>
      <c r="AK46" s="249"/>
    </row>
    <row r="47" spans="1:37" ht="12.75">
      <c r="A47" s="246"/>
      <c r="B47" s="247" t="s">
        <v>78</v>
      </c>
      <c r="C47" s="266" t="s">
        <v>109</v>
      </c>
      <c r="D47" s="247"/>
      <c r="E47" s="247"/>
      <c r="F47" s="247"/>
      <c r="G47" s="247"/>
      <c r="H47" s="247"/>
      <c r="I47" s="247"/>
      <c r="J47" s="247"/>
      <c r="K47" s="247"/>
      <c r="L47" s="247"/>
      <c r="M47" s="247"/>
      <c r="N47" s="248"/>
      <c r="O47" s="247"/>
      <c r="P47" s="247"/>
      <c r="Q47" s="247"/>
      <c r="R47" s="247"/>
      <c r="S47" s="247"/>
      <c r="T47" s="247"/>
      <c r="U47" s="247"/>
      <c r="V47" s="247"/>
      <c r="W47" s="247"/>
      <c r="X47" s="247"/>
      <c r="Y47" s="247"/>
      <c r="Z47" s="247"/>
      <c r="AA47" s="247"/>
      <c r="AB47" s="247"/>
      <c r="AC47" s="247"/>
      <c r="AD47" s="247"/>
      <c r="AE47" s="247"/>
      <c r="AF47" s="247"/>
      <c r="AG47" s="247"/>
      <c r="AH47" s="247"/>
      <c r="AI47" s="248"/>
      <c r="AJ47" s="264"/>
      <c r="AK47" s="249"/>
    </row>
    <row r="48" spans="1:37" ht="12.75">
      <c r="A48" s="246"/>
      <c r="B48" s="247" t="s">
        <v>78</v>
      </c>
      <c r="C48" s="266" t="s">
        <v>110</v>
      </c>
      <c r="D48" s="247"/>
      <c r="E48" s="247"/>
      <c r="F48" s="247"/>
      <c r="G48" s="247"/>
      <c r="H48" s="247"/>
      <c r="I48" s="247"/>
      <c r="J48" s="247"/>
      <c r="K48" s="247"/>
      <c r="L48" s="247"/>
      <c r="M48" s="247"/>
      <c r="N48" s="248"/>
      <c r="O48" s="247"/>
      <c r="P48" s="247"/>
      <c r="Q48" s="247"/>
      <c r="R48" s="247"/>
      <c r="S48" s="247"/>
      <c r="T48" s="247"/>
      <c r="U48" s="247"/>
      <c r="V48" s="247"/>
      <c r="W48" s="247"/>
      <c r="X48" s="247"/>
      <c r="Y48" s="247"/>
      <c r="Z48" s="247"/>
      <c r="AA48" s="247"/>
      <c r="AB48" s="247"/>
      <c r="AC48" s="247"/>
      <c r="AD48" s="247"/>
      <c r="AE48" s="247"/>
      <c r="AF48" s="247"/>
      <c r="AG48" s="247"/>
      <c r="AH48" s="247"/>
      <c r="AI48" s="248"/>
      <c r="AJ48" s="264"/>
      <c r="AK48" s="249"/>
    </row>
    <row r="49" spans="1:37" ht="9.75" customHeight="1" thickBot="1">
      <c r="A49" s="246"/>
      <c r="B49" s="247"/>
      <c r="C49" s="247"/>
      <c r="D49" s="247"/>
      <c r="E49" s="247"/>
      <c r="F49" s="247"/>
      <c r="G49" s="247"/>
      <c r="H49" s="247"/>
      <c r="I49" s="247"/>
      <c r="J49" s="247"/>
      <c r="K49" s="247"/>
      <c r="L49" s="247"/>
      <c r="M49" s="247"/>
      <c r="N49" s="248"/>
      <c r="O49" s="247"/>
      <c r="P49" s="247"/>
      <c r="Q49" s="247"/>
      <c r="R49" s="247"/>
      <c r="S49" s="247"/>
      <c r="T49" s="247"/>
      <c r="U49" s="247"/>
      <c r="V49" s="247"/>
      <c r="W49" s="247"/>
      <c r="X49" s="247"/>
      <c r="Y49" s="247"/>
      <c r="Z49" s="247"/>
      <c r="AA49" s="247"/>
      <c r="AB49" s="247"/>
      <c r="AC49" s="247"/>
      <c r="AD49" s="247"/>
      <c r="AE49" s="247"/>
      <c r="AF49" s="247"/>
      <c r="AG49" s="247"/>
      <c r="AH49" s="247"/>
      <c r="AI49" s="248"/>
      <c r="AJ49" s="264"/>
      <c r="AK49" s="249"/>
    </row>
    <row r="50" spans="1:37" s="268" customFormat="1" ht="15.75" customHeight="1">
      <c r="A50" s="218">
        <v>0</v>
      </c>
      <c r="B50" s="219"/>
      <c r="C50" s="220"/>
      <c r="D50" s="219" t="s">
        <v>85</v>
      </c>
      <c r="E50" s="220"/>
      <c r="F50" s="220"/>
      <c r="G50" s="221">
        <v>12</v>
      </c>
      <c r="H50" s="221"/>
      <c r="I50" s="219"/>
      <c r="J50" s="220"/>
      <c r="K50" s="219" t="s">
        <v>86</v>
      </c>
      <c r="L50" s="220"/>
      <c r="M50" s="220"/>
      <c r="N50" s="222">
        <v>20</v>
      </c>
      <c r="O50" s="221"/>
      <c r="P50" s="219"/>
      <c r="Q50" s="220"/>
      <c r="R50" s="219" t="s">
        <v>87</v>
      </c>
      <c r="S50" s="220"/>
      <c r="T50" s="220"/>
      <c r="U50" s="221">
        <v>28</v>
      </c>
      <c r="V50" s="221"/>
      <c r="W50" s="219"/>
      <c r="X50" s="220"/>
      <c r="Y50" s="219" t="s">
        <v>88</v>
      </c>
      <c r="Z50" s="220"/>
      <c r="AA50" s="220"/>
      <c r="AB50" s="221">
        <v>36</v>
      </c>
      <c r="AC50" s="221"/>
      <c r="AD50" s="219"/>
      <c r="AE50" s="220"/>
      <c r="AF50" s="219" t="s">
        <v>89</v>
      </c>
      <c r="AG50" s="220"/>
      <c r="AH50" s="220"/>
      <c r="AI50" s="219">
        <v>40</v>
      </c>
      <c r="AJ50" s="223"/>
      <c r="AK50" s="267"/>
    </row>
    <row r="51" spans="1:37" s="270" customFormat="1" ht="8.25">
      <c r="A51" s="224"/>
      <c r="B51" s="225"/>
      <c r="C51" s="226">
        <v>4</v>
      </c>
      <c r="D51" s="226"/>
      <c r="E51" s="226">
        <v>8</v>
      </c>
      <c r="F51" s="226"/>
      <c r="G51" s="227"/>
      <c r="H51" s="226"/>
      <c r="I51" s="228"/>
      <c r="J51" s="226">
        <v>14.7</v>
      </c>
      <c r="K51" s="226"/>
      <c r="L51" s="226">
        <v>17.3</v>
      </c>
      <c r="M51" s="226"/>
      <c r="N51" s="227"/>
      <c r="O51" s="226"/>
      <c r="P51" s="228"/>
      <c r="Q51" s="226">
        <v>22.7</v>
      </c>
      <c r="R51" s="226"/>
      <c r="S51" s="226">
        <v>25.3</v>
      </c>
      <c r="T51" s="226"/>
      <c r="U51" s="227"/>
      <c r="V51" s="226"/>
      <c r="W51" s="228"/>
      <c r="X51" s="226">
        <v>30.7</v>
      </c>
      <c r="Y51" s="226"/>
      <c r="Z51" s="226">
        <v>33.3</v>
      </c>
      <c r="AA51" s="226"/>
      <c r="AB51" s="227"/>
      <c r="AC51" s="226"/>
      <c r="AD51" s="228"/>
      <c r="AE51" s="226">
        <v>37.3</v>
      </c>
      <c r="AF51" s="226"/>
      <c r="AG51" s="226">
        <v>38.7</v>
      </c>
      <c r="AH51" s="226"/>
      <c r="AI51" s="229"/>
      <c r="AJ51" s="229"/>
      <c r="AK51" s="269"/>
    </row>
    <row r="52" spans="1:37" s="270" customFormat="1" ht="8.25" customHeight="1">
      <c r="A52" s="230"/>
      <c r="B52" s="231" t="s">
        <v>90</v>
      </c>
      <c r="C52" s="232"/>
      <c r="D52" s="232" t="s">
        <v>91</v>
      </c>
      <c r="E52" s="232"/>
      <c r="F52" s="232" t="s">
        <v>92</v>
      </c>
      <c r="G52" s="233"/>
      <c r="H52" s="232"/>
      <c r="I52" s="232" t="s">
        <v>90</v>
      </c>
      <c r="J52" s="232"/>
      <c r="K52" s="232" t="s">
        <v>91</v>
      </c>
      <c r="L52" s="232"/>
      <c r="M52" s="232" t="s">
        <v>92</v>
      </c>
      <c r="N52" s="233"/>
      <c r="O52" s="232"/>
      <c r="P52" s="232" t="s">
        <v>90</v>
      </c>
      <c r="Q52" s="232"/>
      <c r="R52" s="232" t="s">
        <v>91</v>
      </c>
      <c r="S52" s="232"/>
      <c r="T52" s="232" t="s">
        <v>92</v>
      </c>
      <c r="U52" s="233"/>
      <c r="V52" s="232"/>
      <c r="W52" s="232" t="s">
        <v>90</v>
      </c>
      <c r="X52" s="232"/>
      <c r="Y52" s="232" t="s">
        <v>91</v>
      </c>
      <c r="Z52" s="232"/>
      <c r="AA52" s="232" t="s">
        <v>92</v>
      </c>
      <c r="AB52" s="233"/>
      <c r="AC52" s="232"/>
      <c r="AD52" s="232" t="s">
        <v>90</v>
      </c>
      <c r="AE52" s="232"/>
      <c r="AF52" s="232" t="s">
        <v>91</v>
      </c>
      <c r="AG52" s="232"/>
      <c r="AH52" s="232" t="s">
        <v>92</v>
      </c>
      <c r="AI52" s="234"/>
      <c r="AJ52" s="234"/>
      <c r="AK52" s="269"/>
    </row>
    <row r="53" spans="1:37" s="270" customFormat="1" ht="7.5" customHeight="1" thickBot="1">
      <c r="A53" s="235"/>
      <c r="B53" s="236"/>
      <c r="C53" s="237"/>
      <c r="D53" s="238"/>
      <c r="E53" s="237"/>
      <c r="F53" s="237"/>
      <c r="G53" s="239"/>
      <c r="H53" s="237"/>
      <c r="I53" s="237"/>
      <c r="J53" s="237"/>
      <c r="K53" s="238"/>
      <c r="L53" s="237"/>
      <c r="M53" s="237"/>
      <c r="N53" s="239"/>
      <c r="O53" s="237"/>
      <c r="P53" s="237"/>
      <c r="Q53" s="237"/>
      <c r="R53" s="238"/>
      <c r="S53" s="237"/>
      <c r="T53" s="237"/>
      <c r="U53" s="239"/>
      <c r="V53" s="237"/>
      <c r="W53" s="237"/>
      <c r="X53" s="237"/>
      <c r="Y53" s="238"/>
      <c r="Z53" s="237"/>
      <c r="AA53" s="237"/>
      <c r="AB53" s="239"/>
      <c r="AC53" s="237"/>
      <c r="AD53" s="237"/>
      <c r="AE53" s="237"/>
      <c r="AF53" s="238"/>
      <c r="AG53" s="237"/>
      <c r="AH53" s="237"/>
      <c r="AI53" s="240"/>
      <c r="AJ53" s="240"/>
      <c r="AK53" s="271"/>
    </row>
    <row r="54" spans="1:37" ht="9.75" customHeight="1" thickBot="1">
      <c r="A54" s="246"/>
      <c r="B54" s="247"/>
      <c r="C54" s="247"/>
      <c r="D54" s="247"/>
      <c r="E54" s="247"/>
      <c r="F54" s="247"/>
      <c r="G54" s="247"/>
      <c r="H54" s="247"/>
      <c r="I54" s="247"/>
      <c r="J54" s="247"/>
      <c r="K54" s="247"/>
      <c r="L54" s="247"/>
      <c r="M54" s="247"/>
      <c r="N54" s="248"/>
      <c r="O54" s="247"/>
      <c r="P54" s="247"/>
      <c r="Q54" s="247"/>
      <c r="R54" s="247"/>
      <c r="S54" s="247"/>
      <c r="T54" s="247"/>
      <c r="U54" s="247"/>
      <c r="V54" s="247"/>
      <c r="W54" s="247"/>
      <c r="X54" s="247"/>
      <c r="Y54" s="247"/>
      <c r="Z54" s="247"/>
      <c r="AA54" s="247"/>
      <c r="AB54" s="247"/>
      <c r="AC54" s="247"/>
      <c r="AD54" s="247"/>
      <c r="AE54" s="247"/>
      <c r="AF54" s="247"/>
      <c r="AG54" s="247"/>
      <c r="AH54" s="247"/>
      <c r="AI54" s="248"/>
      <c r="AJ54" s="264"/>
      <c r="AK54" s="249"/>
    </row>
    <row r="55" spans="1:37" s="268" customFormat="1" ht="15.75" customHeight="1">
      <c r="A55" s="218">
        <v>0</v>
      </c>
      <c r="B55" s="219"/>
      <c r="C55" s="220"/>
      <c r="D55" s="219" t="s">
        <v>85</v>
      </c>
      <c r="E55" s="220"/>
      <c r="F55" s="220"/>
      <c r="G55" s="221">
        <v>30</v>
      </c>
      <c r="H55" s="221"/>
      <c r="I55" s="219"/>
      <c r="J55" s="220"/>
      <c r="K55" s="219" t="s">
        <v>86</v>
      </c>
      <c r="L55" s="220"/>
      <c r="M55" s="220"/>
      <c r="N55" s="222">
        <v>50</v>
      </c>
      <c r="O55" s="221"/>
      <c r="P55" s="219"/>
      <c r="Q55" s="220"/>
      <c r="R55" s="219" t="s">
        <v>87</v>
      </c>
      <c r="S55" s="220"/>
      <c r="T55" s="220"/>
      <c r="U55" s="221">
        <v>70</v>
      </c>
      <c r="V55" s="221"/>
      <c r="W55" s="219"/>
      <c r="X55" s="220"/>
      <c r="Y55" s="219" t="s">
        <v>88</v>
      </c>
      <c r="Z55" s="220"/>
      <c r="AA55" s="220"/>
      <c r="AB55" s="221">
        <v>90</v>
      </c>
      <c r="AC55" s="221"/>
      <c r="AD55" s="219"/>
      <c r="AE55" s="220"/>
      <c r="AF55" s="219" t="s">
        <v>89</v>
      </c>
      <c r="AG55" s="220"/>
      <c r="AH55" s="220"/>
      <c r="AI55" s="219">
        <v>100</v>
      </c>
      <c r="AJ55" s="223"/>
      <c r="AK55" s="281"/>
    </row>
    <row r="56" spans="1:37" s="270" customFormat="1" ht="11.25">
      <c r="A56" s="224"/>
      <c r="B56" s="225"/>
      <c r="C56" s="226">
        <v>10</v>
      </c>
      <c r="D56" s="226"/>
      <c r="E56" s="226">
        <v>20</v>
      </c>
      <c r="F56" s="226"/>
      <c r="G56" s="227"/>
      <c r="H56" s="226"/>
      <c r="I56" s="228"/>
      <c r="J56" s="226">
        <v>36.7</v>
      </c>
      <c r="K56" s="226"/>
      <c r="L56" s="226">
        <v>43.3</v>
      </c>
      <c r="M56" s="226"/>
      <c r="N56" s="227"/>
      <c r="O56" s="226"/>
      <c r="P56" s="228"/>
      <c r="Q56" s="226">
        <v>56.7</v>
      </c>
      <c r="R56" s="226"/>
      <c r="S56" s="226">
        <v>63.3</v>
      </c>
      <c r="T56" s="226"/>
      <c r="U56" s="227"/>
      <c r="V56" s="226"/>
      <c r="W56" s="228"/>
      <c r="X56" s="226">
        <v>76.7</v>
      </c>
      <c r="Y56" s="226"/>
      <c r="Z56" s="226">
        <v>83.3</v>
      </c>
      <c r="AA56" s="226"/>
      <c r="AB56" s="227"/>
      <c r="AC56" s="226"/>
      <c r="AD56" s="228"/>
      <c r="AE56" s="226">
        <v>93.3</v>
      </c>
      <c r="AF56" s="226"/>
      <c r="AG56" s="226">
        <v>96.7</v>
      </c>
      <c r="AH56" s="226"/>
      <c r="AI56" s="229"/>
      <c r="AJ56" s="229"/>
      <c r="AK56" s="282"/>
    </row>
    <row r="57" spans="1:37" s="270" customFormat="1" ht="8.25" customHeight="1">
      <c r="A57" s="230"/>
      <c r="B57" s="231" t="s">
        <v>90</v>
      </c>
      <c r="C57" s="232"/>
      <c r="D57" s="232" t="s">
        <v>91</v>
      </c>
      <c r="E57" s="232"/>
      <c r="F57" s="232" t="s">
        <v>92</v>
      </c>
      <c r="G57" s="233"/>
      <c r="H57" s="232"/>
      <c r="I57" s="232" t="s">
        <v>90</v>
      </c>
      <c r="J57" s="232"/>
      <c r="K57" s="232" t="s">
        <v>91</v>
      </c>
      <c r="L57" s="232"/>
      <c r="M57" s="232" t="s">
        <v>92</v>
      </c>
      <c r="N57" s="233"/>
      <c r="O57" s="232"/>
      <c r="P57" s="232" t="s">
        <v>90</v>
      </c>
      <c r="Q57" s="232"/>
      <c r="R57" s="232" t="s">
        <v>91</v>
      </c>
      <c r="S57" s="232"/>
      <c r="T57" s="232" t="s">
        <v>92</v>
      </c>
      <c r="U57" s="233"/>
      <c r="V57" s="232"/>
      <c r="W57" s="232" t="s">
        <v>90</v>
      </c>
      <c r="X57" s="232"/>
      <c r="Y57" s="232" t="s">
        <v>91</v>
      </c>
      <c r="Z57" s="232"/>
      <c r="AA57" s="232" t="s">
        <v>92</v>
      </c>
      <c r="AB57" s="233"/>
      <c r="AC57" s="232"/>
      <c r="AD57" s="232" t="s">
        <v>90</v>
      </c>
      <c r="AE57" s="232"/>
      <c r="AF57" s="232" t="s">
        <v>91</v>
      </c>
      <c r="AG57" s="232"/>
      <c r="AH57" s="232" t="s">
        <v>92</v>
      </c>
      <c r="AI57" s="234"/>
      <c r="AJ57" s="234"/>
      <c r="AK57" s="283"/>
    </row>
    <row r="58" spans="1:37" s="270" customFormat="1" ht="7.5" customHeight="1" thickBot="1">
      <c r="A58" s="235"/>
      <c r="B58" s="236"/>
      <c r="C58" s="237"/>
      <c r="D58" s="238"/>
      <c r="E58" s="237"/>
      <c r="F58" s="237"/>
      <c r="G58" s="239"/>
      <c r="H58" s="237"/>
      <c r="I58" s="237"/>
      <c r="J58" s="237"/>
      <c r="K58" s="238"/>
      <c r="L58" s="237"/>
      <c r="M58" s="237"/>
      <c r="N58" s="239"/>
      <c r="O58" s="237"/>
      <c r="P58" s="237"/>
      <c r="Q58" s="237"/>
      <c r="R58" s="238"/>
      <c r="S58" s="237"/>
      <c r="T58" s="237"/>
      <c r="U58" s="239"/>
      <c r="V58" s="237"/>
      <c r="W58" s="237"/>
      <c r="X58" s="237"/>
      <c r="Y58" s="238"/>
      <c r="Z58" s="237"/>
      <c r="AA58" s="237"/>
      <c r="AB58" s="239"/>
      <c r="AC58" s="237"/>
      <c r="AD58" s="237"/>
      <c r="AE58" s="237"/>
      <c r="AF58" s="238"/>
      <c r="AG58" s="237"/>
      <c r="AH58" s="237"/>
      <c r="AI58" s="240"/>
      <c r="AJ58" s="240"/>
      <c r="AK58" s="269"/>
    </row>
    <row r="59" spans="1:37" ht="12.75">
      <c r="A59" s="246"/>
      <c r="B59" s="266"/>
      <c r="C59" s="247"/>
      <c r="D59" s="247"/>
      <c r="E59" s="247"/>
      <c r="F59" s="247"/>
      <c r="G59" s="247"/>
      <c r="H59" s="247"/>
      <c r="I59" s="247"/>
      <c r="J59" s="247"/>
      <c r="K59" s="247"/>
      <c r="L59" s="247"/>
      <c r="M59" s="247"/>
      <c r="N59" s="248"/>
      <c r="O59" s="247"/>
      <c r="P59" s="247"/>
      <c r="Q59" s="247"/>
      <c r="R59" s="247"/>
      <c r="S59" s="247"/>
      <c r="T59" s="247"/>
      <c r="U59" s="247"/>
      <c r="V59" s="247"/>
      <c r="W59" s="247"/>
      <c r="X59" s="247"/>
      <c r="Y59" s="247"/>
      <c r="Z59" s="247"/>
      <c r="AA59" s="247"/>
      <c r="AB59" s="247"/>
      <c r="AC59" s="247"/>
      <c r="AD59" s="247"/>
      <c r="AE59" s="247"/>
      <c r="AF59" s="247"/>
      <c r="AG59" s="247"/>
      <c r="AH59" s="247"/>
      <c r="AI59" s="248"/>
      <c r="AJ59" s="264"/>
      <c r="AK59" s="249"/>
    </row>
    <row r="60" spans="1:37" ht="12.75">
      <c r="A60" s="246"/>
      <c r="B60" s="266"/>
      <c r="F60" s="247"/>
      <c r="G60" s="247"/>
      <c r="H60" s="247"/>
      <c r="I60" s="247"/>
      <c r="J60" s="247"/>
      <c r="K60" s="247"/>
      <c r="L60" s="266"/>
      <c r="N60" s="245"/>
      <c r="P60" s="247"/>
      <c r="Q60" s="247"/>
      <c r="R60" s="247"/>
      <c r="S60" s="247"/>
      <c r="T60" s="247"/>
      <c r="U60" s="266"/>
      <c r="V60" s="247"/>
      <c r="W60" s="247"/>
      <c r="X60" s="247"/>
      <c r="Y60" s="247"/>
      <c r="Z60" s="247"/>
      <c r="AA60" s="247"/>
      <c r="AB60" s="247"/>
      <c r="AC60" s="247"/>
      <c r="AD60" s="247"/>
      <c r="AE60" s="247"/>
      <c r="AF60" s="247"/>
      <c r="AG60" s="247"/>
      <c r="AH60" s="247"/>
      <c r="AI60" s="248"/>
      <c r="AJ60" s="264"/>
      <c r="AK60" s="263"/>
    </row>
    <row r="61" spans="1:37" ht="15">
      <c r="A61" s="246"/>
      <c r="B61" s="247"/>
      <c r="C61" s="247"/>
      <c r="D61" s="247"/>
      <c r="E61" s="247"/>
      <c r="F61" s="247"/>
      <c r="G61" s="247"/>
      <c r="H61" s="247"/>
      <c r="I61" s="247"/>
      <c r="J61" s="247"/>
      <c r="K61" s="247"/>
      <c r="L61" s="247"/>
      <c r="M61" s="247"/>
      <c r="N61" s="248"/>
      <c r="P61" s="247"/>
      <c r="Q61" s="247"/>
      <c r="R61" s="247"/>
      <c r="S61" s="247"/>
      <c r="T61" s="247"/>
      <c r="U61" s="266"/>
      <c r="V61" s="247"/>
      <c r="W61" s="247"/>
      <c r="X61" s="247"/>
      <c r="Y61" s="247"/>
      <c r="Z61" s="247"/>
      <c r="AA61" s="247"/>
      <c r="AB61" s="247"/>
      <c r="AC61" s="247"/>
      <c r="AD61" s="247"/>
      <c r="AE61" s="247"/>
      <c r="AF61" s="247"/>
      <c r="AG61" s="247"/>
      <c r="AH61" s="247"/>
      <c r="AI61" s="248"/>
      <c r="AJ61" s="264"/>
      <c r="AK61" s="272" t="s">
        <v>114</v>
      </c>
    </row>
    <row r="62" spans="1:37" ht="12.75">
      <c r="A62" s="284" t="s">
        <v>115</v>
      </c>
      <c r="B62" s="285"/>
      <c r="C62" s="285"/>
      <c r="D62" s="285"/>
      <c r="E62" s="285"/>
      <c r="F62" s="285"/>
      <c r="G62" s="285"/>
      <c r="H62" s="285"/>
      <c r="I62" s="285"/>
      <c r="J62" s="285"/>
      <c r="K62" s="285"/>
      <c r="L62" s="285"/>
      <c r="M62" s="285"/>
      <c r="N62" s="286"/>
      <c r="O62" s="285"/>
      <c r="P62" s="285"/>
      <c r="Q62" s="285"/>
      <c r="R62" s="285"/>
      <c r="S62" s="258"/>
      <c r="T62" s="258"/>
      <c r="U62" s="287"/>
      <c r="V62" s="258"/>
      <c r="W62" s="258"/>
      <c r="X62" s="258"/>
      <c r="Y62" s="258"/>
      <c r="Z62" s="258"/>
      <c r="AA62" s="258"/>
      <c r="AB62" s="258"/>
      <c r="AC62" s="258"/>
      <c r="AD62" s="258"/>
      <c r="AE62" s="258"/>
      <c r="AF62" s="258"/>
      <c r="AG62" s="258"/>
      <c r="AH62" s="258"/>
      <c r="AI62" s="260"/>
      <c r="AJ62" s="274"/>
      <c r="AK62" s="263"/>
    </row>
    <row r="63" ht="12.75">
      <c r="N63" s="245"/>
    </row>
  </sheetData>
  <sheetProtection/>
  <printOptions/>
  <pageMargins left="0.787401575" right="0.787401575" top="0.5" bottom="0.5" header="0" footer="0"/>
  <pageSetup fitToHeight="1" fitToWidth="1" horizontalDpi="300" verticalDpi="300" orientation="portrait" r:id="rId1"/>
</worksheet>
</file>

<file path=xl/worksheets/sheet29.xml><?xml version="1.0" encoding="utf-8"?>
<worksheet xmlns="http://schemas.openxmlformats.org/spreadsheetml/2006/main" xmlns:r="http://schemas.openxmlformats.org/officeDocument/2006/relationships">
  <sheetPr codeName="Sheet14">
    <tabColor indexed="10"/>
  </sheetPr>
  <dimension ref="A1:G8"/>
  <sheetViews>
    <sheetView showGridLines="0" zoomScale="75" zoomScaleNormal="75" zoomScalePageLayoutView="0" workbookViewId="0" topLeftCell="A83">
      <selection activeCell="G100" sqref="G100"/>
    </sheetView>
  </sheetViews>
  <sheetFormatPr defaultColWidth="12.57421875" defaultRowHeight="12.75"/>
  <cols>
    <col min="1" max="1" width="9.8515625" style="147" customWidth="1"/>
    <col min="2" max="2" width="27.57421875" style="20" customWidth="1"/>
    <col min="3" max="3" width="14.8515625" style="148" customWidth="1"/>
    <col min="4" max="4" width="12.57421875" style="141" customWidth="1"/>
    <col min="5" max="5" width="10.7109375" style="142" customWidth="1"/>
    <col min="6" max="6" width="11.8515625" style="43" customWidth="1"/>
    <col min="7" max="7" width="12.00390625" style="143" customWidth="1"/>
    <col min="8" max="16384" width="12.57421875" style="26" customWidth="1"/>
  </cols>
  <sheetData>
    <row r="1" spans="1:7" s="137" customFormat="1" ht="18">
      <c r="A1" s="25" t="str">
        <f>Competition</f>
        <v>World Championship</v>
      </c>
      <c r="B1" s="45"/>
      <c r="C1" s="134"/>
      <c r="D1" s="47"/>
      <c r="E1" s="135"/>
      <c r="F1" s="136">
        <f>COUNTA(F9:F200)</f>
        <v>0</v>
      </c>
      <c r="G1" s="136">
        <f>COUNTIF($A$9:$A$100,"&lt;=6")</f>
        <v>0</v>
      </c>
    </row>
    <row r="2" spans="1:7" ht="18">
      <c r="A2" s="25" t="str">
        <f>Location</f>
        <v>Bergen, Norway</v>
      </c>
      <c r="B2" s="45"/>
      <c r="C2" s="138"/>
      <c r="D2" s="47"/>
      <c r="E2" s="135"/>
      <c r="F2" s="47"/>
      <c r="G2" s="139"/>
    </row>
    <row r="3" spans="1:3" ht="18">
      <c r="A3" s="25" t="str">
        <f>Dates</f>
        <v>4. - 8. August 2010</v>
      </c>
      <c r="B3" s="140"/>
      <c r="C3" s="138"/>
    </row>
    <row r="4" spans="1:7" ht="18">
      <c r="A4" s="25" t="str">
        <f>Level</f>
        <v>World</v>
      </c>
      <c r="B4" s="144"/>
      <c r="C4" s="26"/>
      <c r="G4" s="145"/>
    </row>
    <row r="5" spans="1:7" ht="18">
      <c r="A5" s="30" t="str">
        <f>Category</f>
        <v>Senior Pairs</v>
      </c>
      <c r="B5" s="144"/>
      <c r="C5" s="26"/>
      <c r="G5" s="145"/>
    </row>
    <row r="6" spans="1:7" ht="23.25">
      <c r="A6" s="146"/>
      <c r="B6" s="45"/>
      <c r="C6" s="45"/>
      <c r="D6" s="47"/>
      <c r="E6" s="135"/>
      <c r="F6" s="47"/>
      <c r="G6" s="45"/>
    </row>
    <row r="7" ht="12" customHeight="1"/>
    <row r="8" spans="1:7" s="155" customFormat="1" ht="36.75" thickBot="1">
      <c r="A8" s="149" t="s">
        <v>25</v>
      </c>
      <c r="B8" s="150" t="s">
        <v>26</v>
      </c>
      <c r="C8" s="151" t="s">
        <v>199</v>
      </c>
      <c r="D8" s="152" t="s">
        <v>200</v>
      </c>
      <c r="E8" s="153" t="s">
        <v>201</v>
      </c>
      <c r="F8" s="152" t="s">
        <v>189</v>
      </c>
      <c r="G8" s="154" t="s">
        <v>202</v>
      </c>
    </row>
  </sheetData>
  <sheetProtection/>
  <conditionalFormatting sqref="E9:E100">
    <cfRule type="cellIs" priority="1" dxfId="0" operator="greaterThan" stopIfTrue="1">
      <formula>0</formula>
    </cfRule>
  </conditionalFormatting>
  <printOptions/>
  <pageMargins left="0.5" right="0.5" top="0.75" bottom="0.5" header="0.5" footer="0.5"/>
  <pageSetup orientation="portrait"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sheetPr codeName="Sheet5">
    <tabColor indexed="10"/>
  </sheetPr>
  <dimension ref="A1:D26"/>
  <sheetViews>
    <sheetView zoomScalePageLayoutView="0" workbookViewId="0" topLeftCell="A2">
      <selection activeCell="B28" sqref="B28"/>
    </sheetView>
  </sheetViews>
  <sheetFormatPr defaultColWidth="11.421875" defaultRowHeight="12.75"/>
  <cols>
    <col min="1" max="1" width="6.00390625" style="373" bestFit="1" customWidth="1"/>
    <col min="2" max="2" width="17.140625" style="373" bestFit="1" customWidth="1"/>
    <col min="3" max="3" width="29.28125" style="373" bestFit="1" customWidth="1"/>
    <col min="4" max="4" width="7.421875" style="373" bestFit="1" customWidth="1"/>
    <col min="5" max="5" width="2.7109375" style="373" customWidth="1"/>
    <col min="6" max="16384" width="11.421875" style="373" customWidth="1"/>
  </cols>
  <sheetData>
    <row r="1" spans="1:4" ht="12.75">
      <c r="A1" s="371" t="s">
        <v>255</v>
      </c>
      <c r="B1" s="371" t="s">
        <v>256</v>
      </c>
      <c r="C1" s="372" t="s">
        <v>257</v>
      </c>
      <c r="D1" s="371" t="s">
        <v>258</v>
      </c>
    </row>
    <row r="2" spans="1:4" ht="12.75">
      <c r="A2" s="371">
        <v>1</v>
      </c>
      <c r="B2" s="371" t="s">
        <v>259</v>
      </c>
      <c r="C2" s="372">
        <v>10</v>
      </c>
      <c r="D2" s="371"/>
    </row>
    <row r="3" spans="1:4" ht="12.75">
      <c r="A3" s="374">
        <v>2</v>
      </c>
      <c r="B3" s="374" t="s">
        <v>260</v>
      </c>
      <c r="C3" s="375"/>
      <c r="D3" s="374"/>
    </row>
    <row r="4" spans="1:4" ht="12.75">
      <c r="A4" s="374">
        <v>3</v>
      </c>
      <c r="B4" s="374" t="s">
        <v>261</v>
      </c>
      <c r="C4" s="375" t="s">
        <v>262</v>
      </c>
      <c r="D4" s="374"/>
    </row>
    <row r="5" spans="1:4" ht="12.75">
      <c r="A5" s="374">
        <v>3</v>
      </c>
      <c r="B5" s="374" t="s">
        <v>263</v>
      </c>
      <c r="C5" s="375" t="s">
        <v>264</v>
      </c>
      <c r="D5" s="374"/>
    </row>
    <row r="6" spans="1:3" ht="12.75">
      <c r="A6" s="374">
        <v>3</v>
      </c>
      <c r="B6" s="374" t="s">
        <v>265</v>
      </c>
      <c r="C6" s="375" t="s">
        <v>266</v>
      </c>
    </row>
    <row r="7" spans="1:3" ht="12.75">
      <c r="A7" s="374">
        <v>3</v>
      </c>
      <c r="B7" s="374" t="s">
        <v>267</v>
      </c>
      <c r="C7" s="375" t="s">
        <v>268</v>
      </c>
    </row>
    <row r="8" spans="1:3" ht="12.75">
      <c r="A8" s="374">
        <v>3</v>
      </c>
      <c r="B8" s="374" t="s">
        <v>269</v>
      </c>
      <c r="C8" s="375" t="s">
        <v>270</v>
      </c>
    </row>
    <row r="9" spans="1:4" ht="12.75">
      <c r="A9" s="374">
        <v>2</v>
      </c>
      <c r="B9" s="374" t="s">
        <v>271</v>
      </c>
      <c r="C9" s="375"/>
      <c r="D9" s="374" t="b">
        <v>1</v>
      </c>
    </row>
    <row r="10" spans="1:4" ht="12.75">
      <c r="A10" s="374">
        <v>3</v>
      </c>
      <c r="B10" s="374" t="s">
        <v>295</v>
      </c>
      <c r="C10" s="375" t="s">
        <v>296</v>
      </c>
      <c r="D10" s="374"/>
    </row>
    <row r="11" spans="1:4" ht="12.75">
      <c r="A11" s="374">
        <v>3</v>
      </c>
      <c r="B11" s="374" t="s">
        <v>272</v>
      </c>
      <c r="C11" s="375" t="s">
        <v>273</v>
      </c>
      <c r="D11" s="374"/>
    </row>
    <row r="12" spans="1:4" ht="12.75">
      <c r="A12" s="374">
        <v>3</v>
      </c>
      <c r="B12" s="374" t="s">
        <v>274</v>
      </c>
      <c r="C12" s="375" t="s">
        <v>275</v>
      </c>
      <c r="D12" s="374"/>
    </row>
    <row r="13" spans="1:4" ht="12.75">
      <c r="A13" s="374">
        <v>2</v>
      </c>
      <c r="B13" s="374" t="s">
        <v>281</v>
      </c>
      <c r="C13" s="375"/>
      <c r="D13" s="374" t="b">
        <v>1</v>
      </c>
    </row>
    <row r="14" spans="1:4" ht="12.75">
      <c r="A14" s="374">
        <v>3</v>
      </c>
      <c r="B14" s="374" t="s">
        <v>276</v>
      </c>
      <c r="C14" s="375" t="s">
        <v>282</v>
      </c>
      <c r="D14" s="374"/>
    </row>
    <row r="15" spans="1:4" ht="12.75">
      <c r="A15" s="374">
        <v>3</v>
      </c>
      <c r="B15" s="374" t="s">
        <v>277</v>
      </c>
      <c r="C15" s="375" t="s">
        <v>283</v>
      </c>
      <c r="D15" s="374"/>
    </row>
    <row r="16" spans="1:3" ht="12.75">
      <c r="A16" s="374">
        <v>3</v>
      </c>
      <c r="B16" s="374" t="s">
        <v>278</v>
      </c>
      <c r="C16" s="375" t="s">
        <v>284</v>
      </c>
    </row>
    <row r="17" spans="1:3" ht="12.75">
      <c r="A17" s="374">
        <v>3</v>
      </c>
      <c r="B17" s="374" t="s">
        <v>279</v>
      </c>
      <c r="C17" s="375" t="s">
        <v>285</v>
      </c>
    </row>
    <row r="18" spans="1:3" ht="12.75">
      <c r="A18" s="374">
        <v>3</v>
      </c>
      <c r="B18" s="374" t="s">
        <v>280</v>
      </c>
      <c r="C18" s="375" t="s">
        <v>286</v>
      </c>
    </row>
    <row r="19" spans="1:4" ht="12.75">
      <c r="A19" s="374">
        <v>2</v>
      </c>
      <c r="B19" s="374" t="s">
        <v>287</v>
      </c>
      <c r="C19" s="375"/>
      <c r="D19" s="374" t="b">
        <v>1</v>
      </c>
    </row>
    <row r="20" spans="1:4" ht="12.75">
      <c r="A20" s="374">
        <v>3</v>
      </c>
      <c r="B20" s="374" t="s">
        <v>24</v>
      </c>
      <c r="C20" s="375" t="s">
        <v>288</v>
      </c>
      <c r="D20" s="374"/>
    </row>
    <row r="21" spans="1:4" ht="12.75">
      <c r="A21" s="374">
        <v>3</v>
      </c>
      <c r="B21" s="374" t="s">
        <v>276</v>
      </c>
      <c r="C21" s="375" t="s">
        <v>289</v>
      </c>
      <c r="D21" s="374"/>
    </row>
    <row r="22" spans="1:4" ht="12.75">
      <c r="A22" s="374">
        <v>3</v>
      </c>
      <c r="B22" s="374" t="s">
        <v>277</v>
      </c>
      <c r="C22" s="375" t="s">
        <v>290</v>
      </c>
      <c r="D22" s="374"/>
    </row>
    <row r="23" spans="1:3" ht="12.75">
      <c r="A23" s="374">
        <v>3</v>
      </c>
      <c r="B23" s="374" t="s">
        <v>278</v>
      </c>
      <c r="C23" s="375" t="s">
        <v>291</v>
      </c>
    </row>
    <row r="24" spans="1:3" ht="12.75">
      <c r="A24" s="374">
        <v>3</v>
      </c>
      <c r="B24" s="374" t="s">
        <v>279</v>
      </c>
      <c r="C24" s="375" t="s">
        <v>292</v>
      </c>
    </row>
    <row r="25" spans="1:3" ht="12.75">
      <c r="A25" s="374">
        <v>3</v>
      </c>
      <c r="B25" s="374" t="s">
        <v>280</v>
      </c>
      <c r="C25" s="375" t="s">
        <v>293</v>
      </c>
    </row>
    <row r="26" spans="1:4" ht="12.75">
      <c r="A26" s="374">
        <v>2</v>
      </c>
      <c r="B26" s="374" t="s">
        <v>64</v>
      </c>
      <c r="C26" s="375" t="s">
        <v>294</v>
      </c>
      <c r="D26" s="374" t="b">
        <v>1</v>
      </c>
    </row>
  </sheetData>
  <sheetProtection/>
  <printOptions/>
  <pageMargins left="0.787401575" right="0.787401575" top="0.984251969" bottom="0.984251969" header="0.5" footer="0.5"/>
  <pageSetup horizontalDpi="600" verticalDpi="600" orientation="portrait" r:id="rId3"/>
  <legacyDrawing r:id="rId2"/>
</worksheet>
</file>

<file path=xl/worksheets/sheet30.xml><?xml version="1.0" encoding="utf-8"?>
<worksheet xmlns="http://schemas.openxmlformats.org/spreadsheetml/2006/main" xmlns:r="http://schemas.openxmlformats.org/officeDocument/2006/relationships">
  <sheetPr codeName="Sheet33"/>
  <dimension ref="A1:G24"/>
  <sheetViews>
    <sheetView showGridLines="0" zoomScale="75" zoomScaleNormal="75" zoomScalePageLayoutView="0" workbookViewId="0" topLeftCell="A1">
      <selection activeCell="A15" sqref="A15"/>
    </sheetView>
  </sheetViews>
  <sheetFormatPr defaultColWidth="12.57421875" defaultRowHeight="12.75"/>
  <cols>
    <col min="1" max="1" width="7.421875" style="471" customWidth="1"/>
    <col min="2" max="2" width="8.7109375" style="20" customWidth="1"/>
    <col min="3" max="3" width="25.7109375" style="148" customWidth="1"/>
    <col min="4" max="4" width="14.7109375" style="469" customWidth="1"/>
    <col min="5" max="5" width="12.421875" style="141" customWidth="1"/>
    <col min="6" max="6" width="10.7109375" style="43" customWidth="1"/>
    <col min="7" max="7" width="10.7109375" style="143" customWidth="1"/>
    <col min="8" max="16384" width="12.57421875" style="26" customWidth="1"/>
  </cols>
  <sheetData>
    <row r="1" spans="1:7" s="137" customFormat="1" ht="18">
      <c r="A1" s="73" t="str">
        <f>Competition</f>
        <v>World Championship</v>
      </c>
      <c r="B1" s="45"/>
      <c r="C1" s="134"/>
      <c r="D1" s="46"/>
      <c r="E1" s="47"/>
      <c r="F1" s="136">
        <f>COUNTA(F9:F200)</f>
        <v>15</v>
      </c>
      <c r="G1" s="136">
        <f>COUNTIF($A$9:$A$100,"&lt;= 6")</f>
        <v>6</v>
      </c>
    </row>
    <row r="2" spans="1:7" ht="18">
      <c r="A2" s="73" t="str">
        <f>Location</f>
        <v>Bergen, Norway</v>
      </c>
      <c r="B2" s="45"/>
      <c r="C2" s="138"/>
      <c r="D2" s="46"/>
      <c r="E2" s="47"/>
      <c r="F2" s="47"/>
      <c r="G2" s="139"/>
    </row>
    <row r="3" spans="1:3" ht="18">
      <c r="A3" s="73" t="str">
        <f>Dates</f>
        <v>4. - 8. August 2010</v>
      </c>
      <c r="B3" s="140"/>
      <c r="C3" s="138"/>
    </row>
    <row r="4" spans="1:7" ht="18">
      <c r="A4" s="73" t="str">
        <f>Level</f>
        <v>World</v>
      </c>
      <c r="B4" s="144"/>
      <c r="C4" s="26"/>
      <c r="G4" s="145"/>
    </row>
    <row r="5" spans="1:7" ht="18">
      <c r="A5" s="470" t="str">
        <f>Category</f>
        <v>Senior Pairs</v>
      </c>
      <c r="B5" s="144"/>
      <c r="C5" s="26"/>
      <c r="G5" s="145"/>
    </row>
    <row r="6" spans="1:7" ht="23.25">
      <c r="A6" s="146" t="s">
        <v>378</v>
      </c>
      <c r="B6" s="45"/>
      <c r="C6" s="45"/>
      <c r="D6" s="46"/>
      <c r="E6" s="47"/>
      <c r="F6" s="47"/>
      <c r="G6" s="45"/>
    </row>
    <row r="7" ht="12" customHeight="1"/>
    <row r="8" spans="1:7" s="155" customFormat="1" ht="36.75" thickBot="1">
      <c r="A8" s="154" t="s">
        <v>202</v>
      </c>
      <c r="B8" s="149" t="s">
        <v>25</v>
      </c>
      <c r="C8" s="150" t="s">
        <v>26</v>
      </c>
      <c r="D8" s="151" t="s">
        <v>199</v>
      </c>
      <c r="E8" s="152" t="s">
        <v>200</v>
      </c>
      <c r="F8" s="153" t="s">
        <v>201</v>
      </c>
      <c r="G8" s="152" t="s">
        <v>189</v>
      </c>
    </row>
    <row r="9" spans="1:7" ht="15">
      <c r="A9" s="472">
        <f>RANK(G9,$G$9:$G$200)</f>
        <v>1</v>
      </c>
      <c r="B9" s="147" t="s">
        <v>371</v>
      </c>
      <c r="C9" s="20" t="s">
        <v>344</v>
      </c>
      <c r="D9" s="148" t="s">
        <v>344</v>
      </c>
      <c r="E9" s="141">
        <v>87.5714</v>
      </c>
      <c r="F9" s="142">
        <v>0</v>
      </c>
      <c r="G9" s="43">
        <v>87.5714</v>
      </c>
    </row>
    <row r="10" spans="1:7" ht="15">
      <c r="A10" s="472">
        <f aca="true" t="shared" si="0" ref="A10:A23">RANK(G10,$G$9:$G$200)</f>
        <v>2</v>
      </c>
      <c r="B10" s="147" t="s">
        <v>365</v>
      </c>
      <c r="C10" s="20" t="s">
        <v>352</v>
      </c>
      <c r="D10" s="148" t="s">
        <v>352</v>
      </c>
      <c r="E10" s="141">
        <v>86.1429</v>
      </c>
      <c r="F10" s="142">
        <v>0</v>
      </c>
      <c r="G10" s="43">
        <v>86.1429</v>
      </c>
    </row>
    <row r="11" spans="1:7" ht="15">
      <c r="A11" s="472">
        <f t="shared" si="0"/>
        <v>3</v>
      </c>
      <c r="B11" s="147" t="s">
        <v>339</v>
      </c>
      <c r="C11" s="20" t="s">
        <v>339</v>
      </c>
      <c r="D11" s="148" t="s">
        <v>339</v>
      </c>
      <c r="E11" s="141">
        <v>83.7143</v>
      </c>
      <c r="F11" s="142">
        <v>0</v>
      </c>
      <c r="G11" s="43">
        <v>83.7143</v>
      </c>
    </row>
    <row r="12" spans="1:7" ht="15">
      <c r="A12" s="472">
        <f t="shared" si="0"/>
        <v>4</v>
      </c>
      <c r="B12" s="147" t="s">
        <v>366</v>
      </c>
      <c r="C12" s="20" t="s">
        <v>348</v>
      </c>
      <c r="D12" s="148" t="s">
        <v>348</v>
      </c>
      <c r="E12" s="141">
        <v>71.4286</v>
      </c>
      <c r="F12" s="142">
        <v>0</v>
      </c>
      <c r="G12" s="43">
        <v>71.4286</v>
      </c>
    </row>
    <row r="13" spans="1:7" ht="15">
      <c r="A13" s="472">
        <f t="shared" si="0"/>
        <v>5</v>
      </c>
      <c r="B13" s="147" t="s">
        <v>370</v>
      </c>
      <c r="C13" s="20" t="s">
        <v>345</v>
      </c>
      <c r="D13" s="148" t="s">
        <v>345</v>
      </c>
      <c r="E13" s="141">
        <v>66.7143</v>
      </c>
      <c r="F13" s="142">
        <v>0</v>
      </c>
      <c r="G13" s="43">
        <v>66.7143</v>
      </c>
    </row>
    <row r="14" spans="1:7" ht="15">
      <c r="A14" s="472">
        <f t="shared" si="0"/>
        <v>6</v>
      </c>
      <c r="B14" s="147" t="s">
        <v>369</v>
      </c>
      <c r="C14" s="20" t="s">
        <v>338</v>
      </c>
      <c r="D14" s="148" t="s">
        <v>338</v>
      </c>
      <c r="E14" s="141">
        <v>62.1429</v>
      </c>
      <c r="F14" s="142">
        <v>0</v>
      </c>
      <c r="G14" s="43">
        <v>62.1429</v>
      </c>
    </row>
    <row r="15" spans="1:7" ht="15">
      <c r="A15" s="472">
        <f t="shared" si="0"/>
        <v>7</v>
      </c>
      <c r="B15" s="147" t="s">
        <v>374</v>
      </c>
      <c r="C15" s="20" t="s">
        <v>342</v>
      </c>
      <c r="D15" s="148" t="s">
        <v>342</v>
      </c>
      <c r="E15" s="141">
        <v>52.7143</v>
      </c>
      <c r="F15" s="142">
        <v>0</v>
      </c>
      <c r="G15" s="43">
        <v>52.7143</v>
      </c>
    </row>
    <row r="16" spans="1:7" ht="15">
      <c r="A16" s="472">
        <f t="shared" si="0"/>
        <v>8</v>
      </c>
      <c r="B16" s="147" t="s">
        <v>372</v>
      </c>
      <c r="C16" s="20" t="s">
        <v>346</v>
      </c>
      <c r="D16" s="148" t="s">
        <v>346</v>
      </c>
      <c r="E16" s="141">
        <v>46.8571</v>
      </c>
      <c r="F16" s="142">
        <v>0</v>
      </c>
      <c r="G16" s="43">
        <v>46.8571</v>
      </c>
    </row>
    <row r="17" spans="1:7" ht="15">
      <c r="A17" s="472">
        <f t="shared" si="0"/>
        <v>9</v>
      </c>
      <c r="B17" s="147" t="s">
        <v>375</v>
      </c>
      <c r="C17" s="20" t="s">
        <v>350</v>
      </c>
      <c r="D17" s="148" t="s">
        <v>350</v>
      </c>
      <c r="E17" s="141">
        <v>44</v>
      </c>
      <c r="F17" s="142">
        <v>0</v>
      </c>
      <c r="G17" s="43">
        <v>44</v>
      </c>
    </row>
    <row r="18" spans="1:7" ht="15">
      <c r="A18" s="472">
        <f t="shared" si="0"/>
        <v>10</v>
      </c>
      <c r="B18" s="147" t="s">
        <v>364</v>
      </c>
      <c r="C18" s="20" t="s">
        <v>351</v>
      </c>
      <c r="D18" s="148" t="s">
        <v>351</v>
      </c>
      <c r="E18" s="141">
        <v>42.2857</v>
      </c>
      <c r="F18" s="142">
        <v>0</v>
      </c>
      <c r="G18" s="43">
        <v>42.2857</v>
      </c>
    </row>
    <row r="19" spans="1:7" ht="15">
      <c r="A19" s="472">
        <f t="shared" si="0"/>
        <v>11</v>
      </c>
      <c r="B19" s="147" t="s">
        <v>362</v>
      </c>
      <c r="C19" s="20" t="s">
        <v>341</v>
      </c>
      <c r="D19" s="148" t="s">
        <v>341</v>
      </c>
      <c r="E19" s="141">
        <v>40</v>
      </c>
      <c r="F19" s="142">
        <v>0</v>
      </c>
      <c r="G19" s="43">
        <v>40</v>
      </c>
    </row>
    <row r="20" spans="1:7" ht="15">
      <c r="A20" s="472">
        <f t="shared" si="0"/>
        <v>12</v>
      </c>
      <c r="B20" s="147" t="s">
        <v>373</v>
      </c>
      <c r="C20" s="20" t="s">
        <v>343</v>
      </c>
      <c r="D20" s="148" t="s">
        <v>343</v>
      </c>
      <c r="E20" s="141">
        <v>39.2857</v>
      </c>
      <c r="F20" s="142">
        <v>0</v>
      </c>
      <c r="G20" s="43">
        <v>39.2857</v>
      </c>
    </row>
    <row r="21" spans="1:7" ht="15">
      <c r="A21" s="472">
        <f t="shared" si="0"/>
        <v>13</v>
      </c>
      <c r="B21" s="147" t="s">
        <v>368</v>
      </c>
      <c r="C21" s="20" t="s">
        <v>347</v>
      </c>
      <c r="D21" s="148" t="s">
        <v>347</v>
      </c>
      <c r="E21" s="141">
        <v>34.2857</v>
      </c>
      <c r="F21" s="142">
        <v>0</v>
      </c>
      <c r="G21" s="43">
        <v>34.2857</v>
      </c>
    </row>
    <row r="22" spans="1:7" ht="15">
      <c r="A22" s="472">
        <f t="shared" si="0"/>
        <v>13</v>
      </c>
      <c r="B22" s="147" t="s">
        <v>363</v>
      </c>
      <c r="C22" s="20" t="s">
        <v>340</v>
      </c>
      <c r="D22" s="148" t="s">
        <v>340</v>
      </c>
      <c r="E22" s="141">
        <v>34.2857</v>
      </c>
      <c r="F22" s="142">
        <v>0</v>
      </c>
      <c r="G22" s="43">
        <v>34.2857</v>
      </c>
    </row>
    <row r="23" spans="1:7" ht="15">
      <c r="A23" s="472">
        <f t="shared" si="0"/>
        <v>15</v>
      </c>
      <c r="B23" s="147" t="s">
        <v>367</v>
      </c>
      <c r="C23" s="20" t="s">
        <v>349</v>
      </c>
      <c r="D23" s="148" t="s">
        <v>349</v>
      </c>
      <c r="E23" s="141">
        <v>33.1429</v>
      </c>
      <c r="F23" s="142">
        <v>0</v>
      </c>
      <c r="G23" s="43">
        <v>33.1429</v>
      </c>
    </row>
    <row r="24" ht="15">
      <c r="A24" s="472"/>
    </row>
  </sheetData>
  <sheetProtection sheet="1" objects="1" scenarios="1"/>
  <conditionalFormatting sqref="E24:E100 F9:F23">
    <cfRule type="cellIs" priority="1" dxfId="0" operator="greaterThan" stopIfTrue="1">
      <formula>0</formula>
    </cfRule>
  </conditionalFormatting>
  <printOptions/>
  <pageMargins left="0.5" right="0.5" top="0.75" bottom="0.5" header="0.5" footer="0.5"/>
  <pageSetup orientation="portrait" r:id="rId1"/>
  <headerFooter alignWithMargins="0">
    <oddFooter>&amp;CPage &amp;P of &amp;N</oddFooter>
  </headerFooter>
</worksheet>
</file>

<file path=xl/worksheets/sheet31.xml><?xml version="1.0" encoding="utf-8"?>
<worksheet xmlns="http://schemas.openxmlformats.org/spreadsheetml/2006/main" xmlns:r="http://schemas.openxmlformats.org/officeDocument/2006/relationships">
  <sheetPr codeName="Sheet15">
    <tabColor indexed="10"/>
  </sheetPr>
  <dimension ref="A1:E56"/>
  <sheetViews>
    <sheetView showGridLines="0" zoomScale="75" zoomScaleNormal="75" zoomScalePageLayoutView="0" workbookViewId="0" topLeftCell="A1">
      <selection activeCell="C6" sqref="C6:G6"/>
    </sheetView>
  </sheetViews>
  <sheetFormatPr defaultColWidth="12.57421875" defaultRowHeight="12.75"/>
  <cols>
    <col min="1" max="1" width="9.8515625" style="148" customWidth="1"/>
    <col min="2" max="2" width="44.140625" style="20" customWidth="1"/>
    <col min="3" max="3" width="18.8515625" style="148" customWidth="1"/>
    <col min="4" max="4" width="13.7109375" style="156" customWidth="1"/>
    <col min="5" max="5" width="17.7109375" style="156" customWidth="1"/>
    <col min="6" max="16384" width="12.57421875" style="20" customWidth="1"/>
  </cols>
  <sheetData>
    <row r="1" spans="1:5" ht="18">
      <c r="A1" s="25" t="str">
        <f>Competition</f>
        <v>World Championship</v>
      </c>
      <c r="E1" s="157">
        <f>COUNTA(E9:E20)</f>
        <v>0</v>
      </c>
    </row>
    <row r="2" ht="18">
      <c r="A2" s="25" t="str">
        <f>Location</f>
        <v>Bergen, Norway</v>
      </c>
    </row>
    <row r="3" spans="1:5" s="160" customFormat="1" ht="23.25">
      <c r="A3" s="25" t="str">
        <f>Dates</f>
        <v>4. - 8. August 2010</v>
      </c>
      <c r="B3" s="158"/>
      <c r="C3" s="134"/>
      <c r="D3" s="159"/>
      <c r="E3" s="26"/>
    </row>
    <row r="4" spans="1:5" ht="18">
      <c r="A4" s="25" t="str">
        <f>Level</f>
        <v>World</v>
      </c>
      <c r="B4" s="31"/>
      <c r="C4" s="138"/>
      <c r="D4" s="161"/>
      <c r="E4" s="161"/>
    </row>
    <row r="5" spans="1:5" ht="18">
      <c r="A5" s="30" t="str">
        <f>Category</f>
        <v>Senior Pairs</v>
      </c>
      <c r="B5" s="140"/>
      <c r="C5" s="138"/>
      <c r="D5" s="161"/>
      <c r="E5" s="161"/>
    </row>
    <row r="6" spans="1:5" ht="23.25">
      <c r="A6" s="162" t="s">
        <v>203</v>
      </c>
      <c r="B6" s="32"/>
      <c r="C6" s="163"/>
      <c r="D6" s="164"/>
      <c r="E6" s="165"/>
    </row>
    <row r="7" spans="1:5" ht="15.75">
      <c r="A7" s="166"/>
      <c r="D7" s="161"/>
      <c r="E7" s="161"/>
    </row>
    <row r="8" spans="1:5" s="171" customFormat="1" ht="36.75" thickBot="1">
      <c r="A8" s="167" t="s">
        <v>25</v>
      </c>
      <c r="B8" s="168" t="s">
        <v>26</v>
      </c>
      <c r="C8" s="169" t="s">
        <v>199</v>
      </c>
      <c r="D8" s="170" t="s">
        <v>204</v>
      </c>
      <c r="E8" s="170" t="s">
        <v>24</v>
      </c>
    </row>
    <row r="9" spans="1:5" s="38" customFormat="1" ht="18">
      <c r="A9" s="148"/>
      <c r="B9" s="20"/>
      <c r="C9" s="148"/>
      <c r="D9" s="156"/>
      <c r="E9" s="156"/>
    </row>
    <row r="47" ht="15">
      <c r="B47" s="172"/>
    </row>
    <row r="48" ht="15">
      <c r="B48" s="148"/>
    </row>
    <row r="49" ht="15">
      <c r="B49" s="148"/>
    </row>
    <row r="50" ht="15">
      <c r="B50" s="148"/>
    </row>
    <row r="51" ht="15">
      <c r="B51" s="148"/>
    </row>
    <row r="52" ht="15">
      <c r="B52" s="148"/>
    </row>
    <row r="53" ht="15">
      <c r="B53" s="148"/>
    </row>
    <row r="54" ht="15">
      <c r="B54" s="148"/>
    </row>
    <row r="56" ht="15">
      <c r="A56" s="127"/>
    </row>
  </sheetData>
  <sheetProtection/>
  <printOptions/>
  <pageMargins left="0.25" right="0.25" top="0.75" bottom="0.5" header="0.5" footer="0.5"/>
  <pageSetup orientation="portrait" r:id="rId1"/>
  <headerFooter alignWithMargins="0">
    <oddFooter>&amp;CPage &amp;P of &amp;N</oddFooter>
  </headerFooter>
</worksheet>
</file>

<file path=xl/worksheets/sheet32.xml><?xml version="1.0" encoding="utf-8"?>
<worksheet xmlns="http://schemas.openxmlformats.org/spreadsheetml/2006/main" xmlns:r="http://schemas.openxmlformats.org/officeDocument/2006/relationships">
  <sheetPr codeName="Sheet34"/>
  <dimension ref="A1:E54"/>
  <sheetViews>
    <sheetView showGridLines="0" zoomScale="75" zoomScaleNormal="75" zoomScalePageLayoutView="0" workbookViewId="0" topLeftCell="A1">
      <selection activeCell="A9" sqref="A9"/>
    </sheetView>
  </sheetViews>
  <sheetFormatPr defaultColWidth="12.57421875" defaultRowHeight="12.75"/>
  <cols>
    <col min="1" max="1" width="17.7109375" style="479" customWidth="1"/>
    <col min="2" max="2" width="8.7109375" style="20" customWidth="1"/>
    <col min="3" max="3" width="35.7109375" style="148" customWidth="1"/>
    <col min="4" max="4" width="25.7109375" style="473" customWidth="1"/>
    <col min="5" max="5" width="12.7109375" style="156" customWidth="1"/>
    <col min="6" max="16384" width="12.57421875" style="20" customWidth="1"/>
  </cols>
  <sheetData>
    <row r="1" spans="1:5" ht="18">
      <c r="A1" s="73" t="str">
        <f>Competition</f>
        <v>World Championship</v>
      </c>
      <c r="E1" s="157">
        <f>COUNTA(E9:E20)</f>
        <v>6</v>
      </c>
    </row>
    <row r="2" ht="18">
      <c r="A2" s="73" t="str">
        <f>Location</f>
        <v>Bergen, Norway</v>
      </c>
    </row>
    <row r="3" spans="1:5" s="160" customFormat="1" ht="23.25">
      <c r="A3" s="73" t="str">
        <f>Dates</f>
        <v>4. - 8. August 2010</v>
      </c>
      <c r="B3" s="158"/>
      <c r="C3" s="134"/>
      <c r="D3" s="474"/>
      <c r="E3" s="471"/>
    </row>
    <row r="4" spans="1:5" ht="18">
      <c r="A4" s="73" t="str">
        <f>Level</f>
        <v>World</v>
      </c>
      <c r="B4" s="31"/>
      <c r="C4" s="138"/>
      <c r="D4" s="475"/>
      <c r="E4" s="161"/>
    </row>
    <row r="5" spans="1:5" ht="18">
      <c r="A5" s="470" t="str">
        <f>Category</f>
        <v>Senior Pairs</v>
      </c>
      <c r="B5" s="140"/>
      <c r="C5" s="138"/>
      <c r="D5" s="475"/>
      <c r="E5" s="161"/>
    </row>
    <row r="6" spans="1:5" ht="23.25">
      <c r="A6" s="477" t="s">
        <v>203</v>
      </c>
      <c r="B6" s="32"/>
      <c r="C6" s="163"/>
      <c r="D6" s="163"/>
      <c r="E6" s="476"/>
    </row>
    <row r="7" spans="1:5" ht="15.75">
      <c r="A7" s="478"/>
      <c r="D7" s="475"/>
      <c r="E7" s="161"/>
    </row>
    <row r="8" spans="1:5" s="171" customFormat="1" ht="36.75" thickBot="1">
      <c r="A8" s="170" t="s">
        <v>24</v>
      </c>
      <c r="B8" s="167" t="s">
        <v>25</v>
      </c>
      <c r="C8" s="168" t="s">
        <v>26</v>
      </c>
      <c r="D8" s="169" t="s">
        <v>199</v>
      </c>
      <c r="E8" s="170" t="s">
        <v>204</v>
      </c>
    </row>
    <row r="9" spans="1:5" s="38" customFormat="1" ht="18">
      <c r="A9" s="156">
        <v>1</v>
      </c>
      <c r="B9" s="148" t="s">
        <v>369</v>
      </c>
      <c r="C9" s="20" t="s">
        <v>338</v>
      </c>
      <c r="D9" s="148" t="s">
        <v>338</v>
      </c>
      <c r="E9" s="156">
        <v>6</v>
      </c>
    </row>
    <row r="10" spans="1:5" ht="15">
      <c r="A10" s="156">
        <v>2</v>
      </c>
      <c r="B10" s="148" t="s">
        <v>370</v>
      </c>
      <c r="C10" s="20" t="s">
        <v>345</v>
      </c>
      <c r="D10" s="148" t="s">
        <v>345</v>
      </c>
      <c r="E10" s="156">
        <v>5</v>
      </c>
    </row>
    <row r="11" spans="1:5" ht="15">
      <c r="A11" s="156">
        <v>3</v>
      </c>
      <c r="B11" s="148" t="s">
        <v>366</v>
      </c>
      <c r="C11" s="20" t="s">
        <v>348</v>
      </c>
      <c r="D11" s="148" t="s">
        <v>348</v>
      </c>
      <c r="E11" s="156">
        <v>4</v>
      </c>
    </row>
    <row r="12" spans="1:5" ht="15">
      <c r="A12" s="156">
        <v>4</v>
      </c>
      <c r="B12" s="148" t="s">
        <v>339</v>
      </c>
      <c r="C12" s="20" t="s">
        <v>339</v>
      </c>
      <c r="D12" s="148" t="s">
        <v>339</v>
      </c>
      <c r="E12" s="156">
        <v>3</v>
      </c>
    </row>
    <row r="13" spans="1:5" ht="15">
      <c r="A13" s="156">
        <v>5</v>
      </c>
      <c r="B13" s="148" t="s">
        <v>365</v>
      </c>
      <c r="C13" s="20" t="s">
        <v>352</v>
      </c>
      <c r="D13" s="148" t="s">
        <v>352</v>
      </c>
      <c r="E13" s="156">
        <v>2</v>
      </c>
    </row>
    <row r="14" spans="1:5" ht="15">
      <c r="A14" s="156">
        <v>6</v>
      </c>
      <c r="B14" s="148" t="s">
        <v>371</v>
      </c>
      <c r="C14" s="20" t="s">
        <v>344</v>
      </c>
      <c r="D14" s="148" t="s">
        <v>344</v>
      </c>
      <c r="E14" s="156">
        <v>1</v>
      </c>
    </row>
    <row r="15" ht="15">
      <c r="A15" s="161"/>
    </row>
    <row r="16" ht="15">
      <c r="A16" s="161"/>
    </row>
    <row r="17" ht="15">
      <c r="A17" s="161"/>
    </row>
    <row r="18" ht="15">
      <c r="A18" s="161"/>
    </row>
    <row r="19" ht="15">
      <c r="A19" s="161"/>
    </row>
    <row r="20" ht="15">
      <c r="A20" s="161"/>
    </row>
    <row r="47" ht="15">
      <c r="B47" s="172"/>
    </row>
    <row r="48" ht="15">
      <c r="B48" s="148"/>
    </row>
    <row r="49" ht="15">
      <c r="B49" s="148"/>
    </row>
    <row r="50" ht="15">
      <c r="B50" s="148"/>
    </row>
    <row r="51" ht="15">
      <c r="B51" s="148"/>
    </row>
    <row r="52" ht="15">
      <c r="B52" s="148"/>
    </row>
    <row r="53" ht="15">
      <c r="B53" s="148"/>
    </row>
    <row r="54" ht="15">
      <c r="B54" s="148"/>
    </row>
  </sheetData>
  <sheetProtection sheet="1" objects="1" scenarios="1"/>
  <printOptions/>
  <pageMargins left="0.25" right="0.25" top="0.75" bottom="0.5" header="0.5" footer="0.5"/>
  <pageSetup orientation="portrait" r:id="rId1"/>
  <headerFooter alignWithMargins="0">
    <oddFooter>&amp;CPage &amp;P of &amp;N</oddFooter>
  </headerFooter>
</worksheet>
</file>

<file path=xl/worksheets/sheet33.xml><?xml version="1.0" encoding="utf-8"?>
<worksheet xmlns="http://schemas.openxmlformats.org/spreadsheetml/2006/main" xmlns:r="http://schemas.openxmlformats.org/officeDocument/2006/relationships">
  <sheetPr codeName="Sheet35">
    <pageSetUpPr fitToPage="1"/>
  </sheetPr>
  <dimension ref="A1:N47"/>
  <sheetViews>
    <sheetView showGridLines="0" zoomScale="75" zoomScaleNormal="75" zoomScalePageLayoutView="0" workbookViewId="0" topLeftCell="A1">
      <selection activeCell="H24" sqref="H24"/>
    </sheetView>
  </sheetViews>
  <sheetFormatPr defaultColWidth="12.57421875" defaultRowHeight="12.75"/>
  <cols>
    <col min="1" max="1" width="16.57421875" style="20" customWidth="1"/>
    <col min="2" max="2" width="12.00390625" style="20" customWidth="1"/>
    <col min="3" max="3" width="2.28125" style="20" customWidth="1"/>
    <col min="4" max="4" width="0.71875" style="20" customWidth="1"/>
    <col min="5" max="5" width="13.140625" style="20" customWidth="1"/>
    <col min="6" max="7" width="0.5625" style="20" customWidth="1"/>
    <col min="8" max="8" width="49.7109375" style="20" customWidth="1"/>
    <col min="9" max="16384" width="12.57421875" style="20" customWidth="1"/>
  </cols>
  <sheetData>
    <row r="1" spans="1:8" ht="15">
      <c r="A1" s="173"/>
      <c r="B1" s="174"/>
      <c r="C1" s="174"/>
      <c r="D1" s="174"/>
      <c r="E1" s="175"/>
      <c r="F1" s="175"/>
      <c r="G1" s="175"/>
      <c r="H1" s="176"/>
    </row>
    <row r="2" spans="1:8" ht="23.25">
      <c r="A2" s="177" t="str">
        <f>Competition</f>
        <v>World Championship</v>
      </c>
      <c r="B2" s="178"/>
      <c r="C2" s="178"/>
      <c r="D2" s="178"/>
      <c r="E2" s="179"/>
      <c r="F2" s="179"/>
      <c r="G2" s="179"/>
      <c r="H2" s="180" t="str">
        <f>Dates</f>
        <v>4. - 8. August 2010</v>
      </c>
    </row>
    <row r="3" spans="1:8" ht="12" customHeight="1">
      <c r="A3" s="181"/>
      <c r="B3" s="178"/>
      <c r="C3" s="178"/>
      <c r="D3" s="178"/>
      <c r="E3" s="179"/>
      <c r="F3" s="179"/>
      <c r="G3" s="179"/>
      <c r="H3" s="182"/>
    </row>
    <row r="4" spans="1:8" ht="12" customHeight="1" thickBot="1">
      <c r="A4" s="181"/>
      <c r="B4" s="178"/>
      <c r="C4" s="178"/>
      <c r="D4" s="192"/>
      <c r="E4" s="183"/>
      <c r="F4" s="179"/>
      <c r="G4" s="179"/>
      <c r="H4" s="182"/>
    </row>
    <row r="5" spans="1:8" ht="12" customHeight="1">
      <c r="A5" s="173"/>
      <c r="B5" s="174"/>
      <c r="C5" s="174"/>
      <c r="D5" s="178"/>
      <c r="E5" s="184"/>
      <c r="F5" s="175"/>
      <c r="G5" s="175"/>
      <c r="H5" s="176"/>
    </row>
    <row r="6" spans="1:8" ht="15">
      <c r="A6" s="181"/>
      <c r="B6" s="178"/>
      <c r="C6" s="178"/>
      <c r="D6" s="178"/>
      <c r="E6" s="185" t="s">
        <v>187</v>
      </c>
      <c r="F6" s="186" t="s">
        <v>369</v>
      </c>
      <c r="G6" s="179"/>
      <c r="H6" s="182"/>
    </row>
    <row r="7" spans="1:8" ht="18">
      <c r="A7" s="187" t="str">
        <f>Category</f>
        <v>Senior Pairs</v>
      </c>
      <c r="B7" s="178"/>
      <c r="C7" s="178"/>
      <c r="D7" s="178"/>
      <c r="E7" s="185" t="s">
        <v>67</v>
      </c>
      <c r="F7" s="188" t="str">
        <f>VLOOKUP($F$6,Competitor_Info,2,FALSE)</f>
        <v>Belgium</v>
      </c>
      <c r="G7" s="188"/>
      <c r="H7" s="182"/>
    </row>
    <row r="8" spans="1:8" ht="18">
      <c r="A8" s="187" t="s">
        <v>188</v>
      </c>
      <c r="B8" s="189">
        <v>2.21</v>
      </c>
      <c r="C8" s="178"/>
      <c r="D8" s="178"/>
      <c r="E8" s="185"/>
      <c r="F8" s="190" t="str">
        <f>VLOOKUP($F$6,Competitor_Info,3,FALSE)</f>
        <v>Belgium</v>
      </c>
      <c r="G8" s="190"/>
      <c r="H8" s="182"/>
    </row>
    <row r="9" spans="1:8" ht="12" customHeight="1" thickBot="1">
      <c r="A9" s="191"/>
      <c r="B9" s="192"/>
      <c r="C9" s="192"/>
      <c r="D9" s="192"/>
      <c r="E9" s="183"/>
      <c r="F9" s="183"/>
      <c r="G9" s="183"/>
      <c r="H9" s="193"/>
    </row>
    <row r="10" spans="1:8" ht="7.5" customHeight="1">
      <c r="A10" s="115"/>
      <c r="B10" s="74"/>
      <c r="C10" s="74"/>
      <c r="D10" s="74"/>
      <c r="E10" s="116"/>
      <c r="F10" s="116"/>
      <c r="G10" s="116"/>
      <c r="H10" s="117"/>
    </row>
    <row r="11" spans="1:8" ht="23.25">
      <c r="A11" s="118" t="s">
        <v>379</v>
      </c>
      <c r="B11" s="119"/>
      <c r="C11" s="119"/>
      <c r="D11" s="119"/>
      <c r="E11" s="119"/>
      <c r="F11" s="120"/>
      <c r="G11" s="120"/>
      <c r="H11" s="121"/>
    </row>
    <row r="12" spans="1:8" ht="7.5" customHeight="1">
      <c r="A12" s="115"/>
      <c r="B12" s="74"/>
      <c r="C12" s="74"/>
      <c r="D12" s="74"/>
      <c r="E12" s="116"/>
      <c r="F12" s="116"/>
      <c r="G12" s="116"/>
      <c r="H12" s="117"/>
    </row>
    <row r="13" spans="1:8" s="124" customFormat="1" ht="15">
      <c r="A13" s="122"/>
      <c r="B13" s="123"/>
      <c r="C13" s="123"/>
      <c r="D13" s="123"/>
      <c r="E13" s="379"/>
      <c r="F13" s="379"/>
      <c r="G13" s="379"/>
      <c r="H13" s="384" t="s">
        <v>114</v>
      </c>
    </row>
    <row r="14" spans="1:8" ht="15">
      <c r="A14" s="125"/>
      <c r="B14" s="126"/>
      <c r="C14" s="80"/>
      <c r="D14" s="80"/>
      <c r="E14" s="380"/>
      <c r="F14" s="380"/>
      <c r="G14" s="380"/>
      <c r="H14" s="382"/>
    </row>
    <row r="15" spans="1:8" ht="15">
      <c r="A15" s="125" t="str">
        <f>IF(Judge1="","",('Competition Info.'!B12))</f>
        <v>Judge 1:</v>
      </c>
      <c r="B15" s="80" t="str">
        <f>IF(Judge1="","",(Judge1))</f>
        <v>Isabella Beltramo</v>
      </c>
      <c r="C15" s="80"/>
      <c r="D15" s="80"/>
      <c r="E15" s="381"/>
      <c r="F15" s="381"/>
      <c r="G15" s="381"/>
      <c r="H15" s="466">
        <v>59</v>
      </c>
    </row>
    <row r="16" spans="1:8" ht="15">
      <c r="A16" s="125" t="str">
        <f>IF(Judge2="","",('Competition Info.'!B13))</f>
        <v>Judge 2:</v>
      </c>
      <c r="B16" s="80" t="str">
        <f>IF(Judge2="","",(Judge2))</f>
        <v>Zoey Flesher</v>
      </c>
      <c r="C16" s="80"/>
      <c r="D16" s="80"/>
      <c r="E16" s="381"/>
      <c r="F16" s="381"/>
      <c r="G16" s="381"/>
      <c r="H16" s="466">
        <v>66</v>
      </c>
    </row>
    <row r="17" spans="1:8" ht="15">
      <c r="A17" s="125" t="str">
        <f>IF(Judge3="","",('Competition Info.'!B14))</f>
        <v>Judge 3:</v>
      </c>
      <c r="B17" s="80" t="str">
        <f>IF(Judge3="","",(Judge3))</f>
        <v>Janne Tou</v>
      </c>
      <c r="C17" s="80"/>
      <c r="D17" s="80"/>
      <c r="E17" s="381"/>
      <c r="F17" s="381"/>
      <c r="G17" s="381"/>
      <c r="H17" s="466">
        <v>67</v>
      </c>
    </row>
    <row r="18" spans="1:8" ht="15">
      <c r="A18" s="125" t="str">
        <f>IF(Judge4="","",('Competition Info.'!B15))</f>
        <v>Judge 4:</v>
      </c>
      <c r="B18" s="80" t="str">
        <f>IF(Judge4="","",(Judge4))</f>
        <v>Ron Kopas</v>
      </c>
      <c r="C18" s="80"/>
      <c r="D18" s="80"/>
      <c r="E18" s="381"/>
      <c r="F18" s="381"/>
      <c r="G18" s="381"/>
      <c r="H18" s="466">
        <v>66</v>
      </c>
    </row>
    <row r="19" spans="1:8" ht="15">
      <c r="A19" s="125" t="str">
        <f>IF(Judge5="","",('Competition Info.'!B16))</f>
        <v>Judge 5:</v>
      </c>
      <c r="B19" s="80" t="str">
        <f>IF(Judge5="","",(Judge5))</f>
        <v>Sheri Carter</v>
      </c>
      <c r="C19" s="80"/>
      <c r="D19" s="80"/>
      <c r="E19" s="381"/>
      <c r="F19" s="381"/>
      <c r="G19" s="381"/>
      <c r="H19" s="466">
        <v>68</v>
      </c>
    </row>
    <row r="20" spans="1:8" ht="15">
      <c r="A20" s="125" t="str">
        <f>IF(Judge6="","",('Competition Info.'!B17))</f>
        <v>Judge 6:</v>
      </c>
      <c r="B20" s="80" t="str">
        <f>IF(Judge6="","",(Judge6))</f>
        <v>Yasuyo Yumiya</v>
      </c>
      <c r="C20" s="80"/>
      <c r="D20" s="80"/>
      <c r="E20" s="381"/>
      <c r="F20" s="381"/>
      <c r="G20" s="381"/>
      <c r="H20" s="466">
        <v>62</v>
      </c>
    </row>
    <row r="21" spans="1:8" ht="15">
      <c r="A21" s="125" t="str">
        <f>IF(Judge7="","",('Competition Info.'!B18))</f>
        <v>Judge 7:</v>
      </c>
      <c r="B21" s="80" t="str">
        <f>IF(Judge7="","",(Judge7))</f>
        <v>Evy Santermans</v>
      </c>
      <c r="C21" s="80"/>
      <c r="D21" s="80"/>
      <c r="E21" s="381"/>
      <c r="F21" s="381"/>
      <c r="G21" s="381"/>
      <c r="H21" s="466">
        <v>61</v>
      </c>
    </row>
    <row r="22" spans="1:8" ht="15">
      <c r="A22" s="125" t="str">
        <f>IF(Judge8="","",('Competition Info.'!B19))</f>
        <v>Judge 8:</v>
      </c>
      <c r="B22" s="80" t="str">
        <f>IF(Judge8="","",(Judge8))</f>
        <v>Àngel Escuin</v>
      </c>
      <c r="C22" s="80"/>
      <c r="D22" s="80"/>
      <c r="E22" s="381"/>
      <c r="F22" s="381"/>
      <c r="G22" s="381"/>
      <c r="H22" s="466">
        <v>67</v>
      </c>
    </row>
    <row r="23" spans="1:8" ht="15">
      <c r="A23" s="125" t="str">
        <f>IF(Judge9="","",('Competition Info.'!B20))</f>
        <v>Judge 9:</v>
      </c>
      <c r="B23" s="80" t="str">
        <f>IF(Judge9="","",(Judge9))</f>
        <v>Rebeca Lelaizant</v>
      </c>
      <c r="C23" s="80"/>
      <c r="D23" s="80"/>
      <c r="E23" s="381"/>
      <c r="F23" s="381"/>
      <c r="G23" s="381"/>
      <c r="H23" s="466">
        <v>65</v>
      </c>
    </row>
    <row r="24" spans="1:8" ht="15">
      <c r="A24" s="125">
        <f>IF(Judge10="","",('Competition Info.'!B21))</f>
      </c>
      <c r="B24" s="80">
        <f>IF(Judge10="","",(Judge10))</f>
      </c>
      <c r="C24" s="80"/>
      <c r="D24" s="80"/>
      <c r="E24" s="381"/>
      <c r="F24" s="381"/>
      <c r="G24" s="381"/>
      <c r="H24" s="383"/>
    </row>
    <row r="25" spans="1:9" ht="15">
      <c r="A25" s="125">
        <f>IF(Judge11="","",('Competition Info.'!B22))</f>
      </c>
      <c r="B25" s="80">
        <f>IF(Judge11="","",(Judge11))</f>
      </c>
      <c r="C25" s="80"/>
      <c r="D25" s="80"/>
      <c r="E25" s="381"/>
      <c r="F25" s="381"/>
      <c r="G25" s="381"/>
      <c r="H25" s="383"/>
      <c r="I25" s="127"/>
    </row>
    <row r="26" spans="1:8" ht="15">
      <c r="A26" s="125">
        <f>IF(Judge12="","",('Competition Info.'!B23))</f>
      </c>
      <c r="B26" s="80">
        <f>IF(Judge12="","",(Judge12))</f>
      </c>
      <c r="C26" s="80"/>
      <c r="D26" s="80"/>
      <c r="E26" s="381"/>
      <c r="F26" s="381"/>
      <c r="G26" s="381"/>
      <c r="H26" s="383"/>
    </row>
    <row r="27" spans="1:8" ht="15">
      <c r="A27" s="125">
        <f>IF(Judge13="","",('Competition Info.'!B24))</f>
      </c>
      <c r="B27" s="80">
        <f>IF(Judge13="","",(Judge13))</f>
      </c>
      <c r="C27" s="80"/>
      <c r="D27" s="80"/>
      <c r="E27" s="381"/>
      <c r="F27" s="381"/>
      <c r="G27" s="381"/>
      <c r="H27" s="383"/>
    </row>
    <row r="28" spans="1:8" ht="15">
      <c r="A28" s="125">
        <f>IF(Judge14="","",('Competition Info.'!B25))</f>
      </c>
      <c r="B28" s="80">
        <f>IF(Judge14="","",(Judge14))</f>
      </c>
      <c r="C28" s="80"/>
      <c r="D28" s="80"/>
      <c r="E28" s="381"/>
      <c r="F28" s="381"/>
      <c r="G28" s="381"/>
      <c r="H28" s="383"/>
    </row>
    <row r="29" spans="1:8" ht="15">
      <c r="A29" s="125">
        <f>IF(Judge15="","",('Competition Info.'!B26))</f>
      </c>
      <c r="B29" s="80">
        <f>IF(Judge15="","",(Judge15))</f>
      </c>
      <c r="C29" s="80"/>
      <c r="D29" s="80"/>
      <c r="E29" s="381"/>
      <c r="F29" s="381"/>
      <c r="G29" s="381"/>
      <c r="H29" s="383"/>
    </row>
    <row r="30" spans="1:8" ht="12" customHeight="1">
      <c r="A30" s="115"/>
      <c r="B30" s="74"/>
      <c r="C30" s="74"/>
      <c r="D30" s="74"/>
      <c r="E30" s="116"/>
      <c r="F30" s="116"/>
      <c r="G30" s="116"/>
      <c r="H30" s="117"/>
    </row>
    <row r="31" spans="1:8" ht="15">
      <c r="A31" s="115"/>
      <c r="B31" s="128" t="s">
        <v>190</v>
      </c>
      <c r="C31" s="74"/>
      <c r="D31" s="74"/>
      <c r="E31" s="116">
        <f>SUM(H15:H29)</f>
        <v>581</v>
      </c>
      <c r="F31" s="116"/>
      <c r="G31" s="116"/>
      <c r="H31" s="129"/>
    </row>
    <row r="32" spans="1:14" ht="15">
      <c r="A32" s="115"/>
      <c r="B32" s="128" t="s">
        <v>191</v>
      </c>
      <c r="C32" s="74"/>
      <c r="D32" s="74"/>
      <c r="E32" s="116">
        <f>IF(COUNTA(H15:H29)&gt;4,MAX(H15:H29),0)</f>
        <v>68</v>
      </c>
      <c r="F32" s="116"/>
      <c r="G32" s="116"/>
      <c r="H32" s="129"/>
      <c r="I32" s="116"/>
      <c r="J32" s="116"/>
      <c r="K32" s="116"/>
      <c r="L32" s="116"/>
      <c r="M32" s="116"/>
      <c r="N32" s="74"/>
    </row>
    <row r="33" spans="1:14" ht="15">
      <c r="A33" s="115"/>
      <c r="B33" s="128" t="s">
        <v>192</v>
      </c>
      <c r="C33" s="74"/>
      <c r="D33" s="74"/>
      <c r="E33" s="116">
        <f>IF(COUNTA(H15:H29)&gt;4,MIN(H15:H29),0)</f>
        <v>59</v>
      </c>
      <c r="F33" s="116"/>
      <c r="G33" s="116"/>
      <c r="H33" s="129"/>
      <c r="I33" s="116"/>
      <c r="J33" s="116"/>
      <c r="K33" s="116"/>
      <c r="L33" s="116"/>
      <c r="M33" s="116"/>
      <c r="N33" s="74"/>
    </row>
    <row r="34" spans="1:14" ht="15">
      <c r="A34" s="115"/>
      <c r="B34" s="128" t="s">
        <v>193</v>
      </c>
      <c r="C34" s="74"/>
      <c r="D34" s="74"/>
      <c r="E34" s="116">
        <f>SUM(E31-E32-E33)</f>
        <v>454</v>
      </c>
      <c r="F34" s="116"/>
      <c r="G34" s="116"/>
      <c r="H34" s="129"/>
      <c r="I34" s="116"/>
      <c r="J34" s="116"/>
      <c r="K34" s="116"/>
      <c r="L34" s="116"/>
      <c r="M34" s="116"/>
      <c r="N34" s="74"/>
    </row>
    <row r="35" spans="1:8" ht="12" customHeight="1">
      <c r="A35" s="130"/>
      <c r="B35" s="77"/>
      <c r="C35" s="77"/>
      <c r="D35" s="77"/>
      <c r="E35" s="131"/>
      <c r="F35" s="131"/>
      <c r="G35" s="131"/>
      <c r="H35" s="132"/>
    </row>
    <row r="36" spans="1:8" ht="7.5" customHeight="1">
      <c r="A36" s="115"/>
      <c r="B36" s="74"/>
      <c r="C36" s="74"/>
      <c r="D36" s="74"/>
      <c r="E36" s="116"/>
      <c r="F36" s="116"/>
      <c r="G36" s="116"/>
      <c r="H36" s="117"/>
    </row>
    <row r="37" spans="1:8" ht="15">
      <c r="A37" s="115"/>
      <c r="B37" s="128" t="s">
        <v>194</v>
      </c>
      <c r="C37" s="74"/>
      <c r="D37" s="74"/>
      <c r="E37" s="116">
        <f>SUM(E34:F34)</f>
        <v>454</v>
      </c>
      <c r="F37" s="116"/>
      <c r="G37" s="116"/>
      <c r="H37" s="117"/>
    </row>
    <row r="38" spans="1:8" ht="15">
      <c r="A38" s="115"/>
      <c r="B38" s="128" t="s">
        <v>195</v>
      </c>
      <c r="C38" s="74"/>
      <c r="D38" s="74"/>
      <c r="E38" s="133">
        <f>IF(COUNTA(H15:H29)&gt;4,ROUND(E37/(COUNTA(H15:H29)-2),4),ROUND(E37/(COUNTA(H15:H29)),4))</f>
        <v>64.8571</v>
      </c>
      <c r="F38" s="116"/>
      <c r="G38" s="116"/>
      <c r="H38" s="117"/>
    </row>
    <row r="39" spans="1:8" ht="7.5" customHeight="1" thickBot="1">
      <c r="A39" s="115"/>
      <c r="B39" s="74"/>
      <c r="C39" s="74"/>
      <c r="D39" s="74"/>
      <c r="E39" s="116"/>
      <c r="F39" s="116"/>
      <c r="G39" s="116"/>
      <c r="H39" s="117"/>
    </row>
    <row r="40" spans="1:8" ht="5.25" customHeight="1">
      <c r="A40" s="173"/>
      <c r="B40" s="174"/>
      <c r="C40" s="174"/>
      <c r="D40" s="174"/>
      <c r="E40" s="175"/>
      <c r="F40" s="175"/>
      <c r="G40" s="175"/>
      <c r="H40" s="176"/>
    </row>
    <row r="41" spans="1:8" ht="15" customHeight="1" thickBot="1">
      <c r="A41" s="191"/>
      <c r="B41" s="378" t="s">
        <v>198</v>
      </c>
      <c r="C41" s="192"/>
      <c r="D41" s="192"/>
      <c r="E41" s="441">
        <f>E38</f>
        <v>64.8571</v>
      </c>
      <c r="F41" s="183"/>
      <c r="G41" s="183"/>
      <c r="H41" s="193"/>
    </row>
    <row r="42" spans="1:8" ht="9.75" customHeight="1">
      <c r="A42" s="181"/>
      <c r="B42" s="178"/>
      <c r="C42" s="178"/>
      <c r="D42" s="178"/>
      <c r="E42" s="179"/>
      <c r="F42" s="179"/>
      <c r="G42" s="179"/>
      <c r="H42" s="182"/>
    </row>
    <row r="43" spans="1:8" ht="15" customHeight="1">
      <c r="A43" s="194"/>
      <c r="B43" s="195" t="s">
        <v>196</v>
      </c>
      <c r="C43" s="178"/>
      <c r="D43" s="178"/>
      <c r="E43" s="196">
        <f>IF(B8=0,0,IF(Category="Team",IF(B8&gt;3.4,5,IF(B8&lt;2.5,5,0)),IF(Category="Junior Pairs",IF(B8&gt;2.1,5,IF(B8&lt;1.2,5,0)),IF(Category="Senior Pairs",IF(B8&gt;2.4,5,IF(B8&lt;1.5,5,0))))))</f>
        <v>0</v>
      </c>
      <c r="F43" s="178"/>
      <c r="G43" s="178"/>
      <c r="H43" s="182"/>
    </row>
    <row r="44" spans="1:8" ht="15" customHeight="1" thickBot="1">
      <c r="A44" s="181"/>
      <c r="B44" s="195" t="s">
        <v>197</v>
      </c>
      <c r="C44" s="197"/>
      <c r="D44" s="197"/>
      <c r="E44" s="189">
        <v>0</v>
      </c>
      <c r="F44" s="198">
        <f>SUM(E43:E44)</f>
        <v>0</v>
      </c>
      <c r="G44" s="179"/>
      <c r="H44" s="182"/>
    </row>
    <row r="45" spans="1:8" ht="15">
      <c r="A45" s="173"/>
      <c r="B45" s="174"/>
      <c r="C45" s="199"/>
      <c r="D45" s="199"/>
      <c r="E45" s="175"/>
      <c r="F45" s="175"/>
      <c r="G45" s="175"/>
      <c r="H45" s="176"/>
    </row>
    <row r="46" spans="1:8" ht="15">
      <c r="A46" s="194"/>
      <c r="B46" s="195" t="s">
        <v>303</v>
      </c>
      <c r="C46" s="197"/>
      <c r="D46" s="197"/>
      <c r="E46" s="440">
        <f>ROUND(SUM(E41-E43-E44),4)</f>
        <v>64.8571</v>
      </c>
      <c r="F46" s="179"/>
      <c r="G46" s="179"/>
      <c r="H46" s="182"/>
    </row>
    <row r="47" spans="1:8" ht="15.75" thickBot="1">
      <c r="A47" s="191"/>
      <c r="B47" s="192"/>
      <c r="C47" s="192"/>
      <c r="D47" s="192"/>
      <c r="E47" s="183"/>
      <c r="F47" s="183"/>
      <c r="G47" s="183"/>
      <c r="H47" s="193"/>
    </row>
  </sheetData>
  <sheetProtection sheet="1" objects="1" scenarios="1"/>
  <conditionalFormatting sqref="B8">
    <cfRule type="expression" priority="2" dxfId="0" stopIfTrue="1">
      <formula>OR(B8=0,B8="")</formula>
    </cfRule>
  </conditionalFormatting>
  <conditionalFormatting sqref="E43:E44">
    <cfRule type="cellIs" priority="1" dxfId="0" operator="greaterThan" stopIfTrue="1">
      <formula>0</formula>
    </cfRule>
  </conditionalFormatting>
  <printOptions/>
  <pageMargins left="0.5" right="0.5" top="0.75" bottom="0.75" header="0.25" footer="0.25"/>
  <pageSetup fitToHeight="1" fitToWidth="1" orientation="portrait" r:id="rId1"/>
</worksheet>
</file>

<file path=xl/worksheets/sheet34.xml><?xml version="1.0" encoding="utf-8"?>
<worksheet xmlns="http://schemas.openxmlformats.org/spreadsheetml/2006/main" xmlns:r="http://schemas.openxmlformats.org/officeDocument/2006/relationships">
  <sheetPr codeName="Sheet36">
    <pageSetUpPr fitToPage="1"/>
  </sheetPr>
  <dimension ref="A1:N47"/>
  <sheetViews>
    <sheetView showGridLines="0" zoomScale="75" zoomScaleNormal="75" zoomScalePageLayoutView="0" workbookViewId="0" topLeftCell="A1">
      <selection activeCell="H24" sqref="H24"/>
    </sheetView>
  </sheetViews>
  <sheetFormatPr defaultColWidth="12.57421875" defaultRowHeight="12.75"/>
  <cols>
    <col min="1" max="1" width="16.57421875" style="20" customWidth="1"/>
    <col min="2" max="2" width="12.00390625" style="20" customWidth="1"/>
    <col min="3" max="3" width="2.28125" style="20" customWidth="1"/>
    <col min="4" max="4" width="0.71875" style="20" customWidth="1"/>
    <col min="5" max="5" width="13.140625" style="20" customWidth="1"/>
    <col min="6" max="7" width="0.5625" style="20" customWidth="1"/>
    <col min="8" max="8" width="49.7109375" style="20" customWidth="1"/>
    <col min="9" max="16384" width="12.57421875" style="20" customWidth="1"/>
  </cols>
  <sheetData>
    <row r="1" spans="1:8" ht="15">
      <c r="A1" s="173"/>
      <c r="B1" s="174"/>
      <c r="C1" s="174"/>
      <c r="D1" s="174"/>
      <c r="E1" s="175"/>
      <c r="F1" s="175"/>
      <c r="G1" s="175"/>
      <c r="H1" s="176"/>
    </row>
    <row r="2" spans="1:8" ht="23.25">
      <c r="A2" s="177" t="str">
        <f>Competition</f>
        <v>World Championship</v>
      </c>
      <c r="B2" s="178"/>
      <c r="C2" s="178"/>
      <c r="D2" s="178"/>
      <c r="E2" s="179"/>
      <c r="F2" s="179"/>
      <c r="G2" s="179"/>
      <c r="H2" s="180" t="str">
        <f>Dates</f>
        <v>4. - 8. August 2010</v>
      </c>
    </row>
    <row r="3" spans="1:8" ht="12" customHeight="1">
      <c r="A3" s="181"/>
      <c r="B3" s="178"/>
      <c r="C3" s="178"/>
      <c r="D3" s="178"/>
      <c r="E3" s="179"/>
      <c r="F3" s="179"/>
      <c r="G3" s="179"/>
      <c r="H3" s="182"/>
    </row>
    <row r="4" spans="1:8" ht="12" customHeight="1" thickBot="1">
      <c r="A4" s="181"/>
      <c r="B4" s="178"/>
      <c r="C4" s="178"/>
      <c r="D4" s="192"/>
      <c r="E4" s="183"/>
      <c r="F4" s="179"/>
      <c r="G4" s="179"/>
      <c r="H4" s="182"/>
    </row>
    <row r="5" spans="1:8" ht="12" customHeight="1">
      <c r="A5" s="173"/>
      <c r="B5" s="174"/>
      <c r="C5" s="174"/>
      <c r="D5" s="178"/>
      <c r="E5" s="184"/>
      <c r="F5" s="175"/>
      <c r="G5" s="175"/>
      <c r="H5" s="176"/>
    </row>
    <row r="6" spans="1:8" ht="15">
      <c r="A6" s="181"/>
      <c r="B6" s="178"/>
      <c r="C6" s="178"/>
      <c r="D6" s="178"/>
      <c r="E6" s="185" t="s">
        <v>187</v>
      </c>
      <c r="F6" s="186" t="s">
        <v>370</v>
      </c>
      <c r="G6" s="179"/>
      <c r="H6" s="182"/>
    </row>
    <row r="7" spans="1:8" ht="18">
      <c r="A7" s="187" t="str">
        <f>Category</f>
        <v>Senior Pairs</v>
      </c>
      <c r="B7" s="178"/>
      <c r="C7" s="178"/>
      <c r="D7" s="178"/>
      <c r="E7" s="185" t="s">
        <v>67</v>
      </c>
      <c r="F7" s="188" t="str">
        <f>VLOOKUP($F$6,Competitor_Info,2,FALSE)</f>
        <v>Italy</v>
      </c>
      <c r="G7" s="188"/>
      <c r="H7" s="182"/>
    </row>
    <row r="8" spans="1:8" ht="18">
      <c r="A8" s="187" t="s">
        <v>188</v>
      </c>
      <c r="B8" s="189">
        <v>2.28</v>
      </c>
      <c r="C8" s="178"/>
      <c r="D8" s="178"/>
      <c r="E8" s="185"/>
      <c r="F8" s="190" t="str">
        <f>VLOOKUP($F$6,Competitor_Info,3,FALSE)</f>
        <v>Italy</v>
      </c>
      <c r="G8" s="190"/>
      <c r="H8" s="182"/>
    </row>
    <row r="9" spans="1:8" ht="12" customHeight="1" thickBot="1">
      <c r="A9" s="191"/>
      <c r="B9" s="192"/>
      <c r="C9" s="192"/>
      <c r="D9" s="192"/>
      <c r="E9" s="183"/>
      <c r="F9" s="183"/>
      <c r="G9" s="183"/>
      <c r="H9" s="193"/>
    </row>
    <row r="10" spans="1:8" ht="7.5" customHeight="1">
      <c r="A10" s="115"/>
      <c r="B10" s="74"/>
      <c r="C10" s="74"/>
      <c r="D10" s="74"/>
      <c r="E10" s="116"/>
      <c r="F10" s="116"/>
      <c r="G10" s="116"/>
      <c r="H10" s="117"/>
    </row>
    <row r="11" spans="1:8" ht="23.25">
      <c r="A11" s="118" t="s">
        <v>379</v>
      </c>
      <c r="B11" s="119"/>
      <c r="C11" s="119"/>
      <c r="D11" s="119"/>
      <c r="E11" s="119"/>
      <c r="F11" s="120"/>
      <c r="G11" s="120"/>
      <c r="H11" s="121"/>
    </row>
    <row r="12" spans="1:8" ht="7.5" customHeight="1">
      <c r="A12" s="115"/>
      <c r="B12" s="74"/>
      <c r="C12" s="74"/>
      <c r="D12" s="74"/>
      <c r="E12" s="116"/>
      <c r="F12" s="116"/>
      <c r="G12" s="116"/>
      <c r="H12" s="117"/>
    </row>
    <row r="13" spans="1:8" s="124" customFormat="1" ht="15">
      <c r="A13" s="122"/>
      <c r="B13" s="123"/>
      <c r="C13" s="123"/>
      <c r="D13" s="123"/>
      <c r="E13" s="379"/>
      <c r="F13" s="379"/>
      <c r="G13" s="379"/>
      <c r="H13" s="384" t="s">
        <v>114</v>
      </c>
    </row>
    <row r="14" spans="1:8" ht="15">
      <c r="A14" s="125"/>
      <c r="B14" s="126"/>
      <c r="C14" s="80"/>
      <c r="D14" s="80"/>
      <c r="E14" s="380"/>
      <c r="F14" s="380"/>
      <c r="G14" s="380"/>
      <c r="H14" s="382"/>
    </row>
    <row r="15" spans="1:8" ht="15">
      <c r="A15" s="125" t="str">
        <f>IF(Judge1="","",('Competition Info.'!B12))</f>
        <v>Judge 1:</v>
      </c>
      <c r="B15" s="80" t="str">
        <f>IF(Judge1="","",(Judge1))</f>
        <v>Isabella Beltramo</v>
      </c>
      <c r="C15" s="80"/>
      <c r="D15" s="80"/>
      <c r="E15" s="381"/>
      <c r="F15" s="381"/>
      <c r="G15" s="381"/>
      <c r="H15" s="466">
        <v>78</v>
      </c>
    </row>
    <row r="16" spans="1:8" ht="15">
      <c r="A16" s="125" t="str">
        <f>IF(Judge2="","",('Competition Info.'!B13))</f>
        <v>Judge 2:</v>
      </c>
      <c r="B16" s="80" t="str">
        <f>IF(Judge2="","",(Judge2))</f>
        <v>Zoey Flesher</v>
      </c>
      <c r="C16" s="80"/>
      <c r="D16" s="80"/>
      <c r="E16" s="381"/>
      <c r="F16" s="381"/>
      <c r="G16" s="381"/>
      <c r="H16" s="466">
        <v>73</v>
      </c>
    </row>
    <row r="17" spans="1:8" ht="15">
      <c r="A17" s="125" t="str">
        <f>IF(Judge3="","",('Competition Info.'!B14))</f>
        <v>Judge 3:</v>
      </c>
      <c r="B17" s="80" t="str">
        <f>IF(Judge3="","",(Judge3))</f>
        <v>Janne Tou</v>
      </c>
      <c r="C17" s="80"/>
      <c r="D17" s="80"/>
      <c r="E17" s="381"/>
      <c r="F17" s="381"/>
      <c r="G17" s="381"/>
      <c r="H17" s="466">
        <v>74</v>
      </c>
    </row>
    <row r="18" spans="1:8" ht="15">
      <c r="A18" s="125" t="str">
        <f>IF(Judge4="","",('Competition Info.'!B15))</f>
        <v>Judge 4:</v>
      </c>
      <c r="B18" s="80" t="str">
        <f>IF(Judge4="","",(Judge4))</f>
        <v>Ron Kopas</v>
      </c>
      <c r="C18" s="80"/>
      <c r="D18" s="80"/>
      <c r="E18" s="381"/>
      <c r="F18" s="381"/>
      <c r="G18" s="381"/>
      <c r="H18" s="466">
        <v>68</v>
      </c>
    </row>
    <row r="19" spans="1:8" ht="15">
      <c r="A19" s="125" t="str">
        <f>IF(Judge5="","",('Competition Info.'!B16))</f>
        <v>Judge 5:</v>
      </c>
      <c r="B19" s="80" t="str">
        <f>IF(Judge5="","",(Judge5))</f>
        <v>Sheri Carter</v>
      </c>
      <c r="C19" s="80"/>
      <c r="D19" s="80"/>
      <c r="E19" s="381"/>
      <c r="F19" s="381"/>
      <c r="G19" s="381"/>
      <c r="H19" s="466">
        <v>66</v>
      </c>
    </row>
    <row r="20" spans="1:8" ht="15">
      <c r="A20" s="125" t="str">
        <f>IF(Judge6="","",('Competition Info.'!B17))</f>
        <v>Judge 6:</v>
      </c>
      <c r="B20" s="80" t="str">
        <f>IF(Judge6="","",(Judge6))</f>
        <v>Yasuyo Yumiya</v>
      </c>
      <c r="C20" s="80"/>
      <c r="D20" s="80"/>
      <c r="E20" s="381"/>
      <c r="F20" s="381"/>
      <c r="G20" s="381"/>
      <c r="H20" s="466">
        <v>66</v>
      </c>
    </row>
    <row r="21" spans="1:8" ht="15">
      <c r="A21" s="125" t="str">
        <f>IF(Judge7="","",('Competition Info.'!B18))</f>
        <v>Judge 7:</v>
      </c>
      <c r="B21" s="80" t="str">
        <f>IF(Judge7="","",(Judge7))</f>
        <v>Evy Santermans</v>
      </c>
      <c r="C21" s="80"/>
      <c r="D21" s="80"/>
      <c r="E21" s="381"/>
      <c r="F21" s="381"/>
      <c r="G21" s="381"/>
      <c r="H21" s="466">
        <v>69</v>
      </c>
    </row>
    <row r="22" spans="1:8" ht="15">
      <c r="A22" s="125" t="str">
        <f>IF(Judge8="","",('Competition Info.'!B19))</f>
        <v>Judge 8:</v>
      </c>
      <c r="B22" s="80" t="str">
        <f>IF(Judge8="","",(Judge8))</f>
        <v>Àngel Escuin</v>
      </c>
      <c r="C22" s="80"/>
      <c r="D22" s="80"/>
      <c r="E22" s="381"/>
      <c r="F22" s="381"/>
      <c r="G22" s="381"/>
      <c r="H22" s="466">
        <v>75</v>
      </c>
    </row>
    <row r="23" spans="1:8" ht="15">
      <c r="A23" s="125" t="str">
        <f>IF(Judge9="","",('Competition Info.'!B20))</f>
        <v>Judge 9:</v>
      </c>
      <c r="B23" s="80" t="str">
        <f>IF(Judge9="","",(Judge9))</f>
        <v>Rebeca Lelaizant</v>
      </c>
      <c r="C23" s="80"/>
      <c r="D23" s="80"/>
      <c r="E23" s="381"/>
      <c r="F23" s="381"/>
      <c r="G23" s="381"/>
      <c r="H23" s="466">
        <v>74</v>
      </c>
    </row>
    <row r="24" spans="1:8" ht="15">
      <c r="A24" s="125">
        <f>IF(Judge10="","",('Competition Info.'!B21))</f>
      </c>
      <c r="B24" s="80">
        <f>IF(Judge10="","",(Judge10))</f>
      </c>
      <c r="C24" s="80"/>
      <c r="D24" s="80"/>
      <c r="E24" s="381"/>
      <c r="F24" s="381"/>
      <c r="G24" s="381"/>
      <c r="H24" s="383"/>
    </row>
    <row r="25" spans="1:9" ht="15">
      <c r="A25" s="125">
        <f>IF(Judge11="","",('Competition Info.'!B22))</f>
      </c>
      <c r="B25" s="80">
        <f>IF(Judge11="","",(Judge11))</f>
      </c>
      <c r="C25" s="80"/>
      <c r="D25" s="80"/>
      <c r="E25" s="381"/>
      <c r="F25" s="381"/>
      <c r="G25" s="381"/>
      <c r="H25" s="383"/>
      <c r="I25" s="127"/>
    </row>
    <row r="26" spans="1:8" ht="15">
      <c r="A26" s="125">
        <f>IF(Judge12="","",('Competition Info.'!B23))</f>
      </c>
      <c r="B26" s="80">
        <f>IF(Judge12="","",(Judge12))</f>
      </c>
      <c r="C26" s="80"/>
      <c r="D26" s="80"/>
      <c r="E26" s="381"/>
      <c r="F26" s="381"/>
      <c r="G26" s="381"/>
      <c r="H26" s="383"/>
    </row>
    <row r="27" spans="1:8" ht="15">
      <c r="A27" s="125">
        <f>IF(Judge13="","",('Competition Info.'!B24))</f>
      </c>
      <c r="B27" s="80">
        <f>IF(Judge13="","",(Judge13))</f>
      </c>
      <c r="C27" s="80"/>
      <c r="D27" s="80"/>
      <c r="E27" s="381"/>
      <c r="F27" s="381"/>
      <c r="G27" s="381"/>
      <c r="H27" s="383"/>
    </row>
    <row r="28" spans="1:8" ht="15">
      <c r="A28" s="125">
        <f>IF(Judge14="","",('Competition Info.'!B25))</f>
      </c>
      <c r="B28" s="80">
        <f>IF(Judge14="","",(Judge14))</f>
      </c>
      <c r="C28" s="80"/>
      <c r="D28" s="80"/>
      <c r="E28" s="381"/>
      <c r="F28" s="381"/>
      <c r="G28" s="381"/>
      <c r="H28" s="383"/>
    </row>
    <row r="29" spans="1:8" ht="15">
      <c r="A29" s="125">
        <f>IF(Judge15="","",('Competition Info.'!B26))</f>
      </c>
      <c r="B29" s="80">
        <f>IF(Judge15="","",(Judge15))</f>
      </c>
      <c r="C29" s="80"/>
      <c r="D29" s="80"/>
      <c r="E29" s="381"/>
      <c r="F29" s="381"/>
      <c r="G29" s="381"/>
      <c r="H29" s="383"/>
    </row>
    <row r="30" spans="1:8" ht="12" customHeight="1">
      <c r="A30" s="115"/>
      <c r="B30" s="74"/>
      <c r="C30" s="74"/>
      <c r="D30" s="74"/>
      <c r="E30" s="116"/>
      <c r="F30" s="116"/>
      <c r="G30" s="116"/>
      <c r="H30" s="117"/>
    </row>
    <row r="31" spans="1:8" ht="15">
      <c r="A31" s="115"/>
      <c r="B31" s="128" t="s">
        <v>190</v>
      </c>
      <c r="C31" s="74"/>
      <c r="D31" s="74"/>
      <c r="E31" s="116">
        <f>SUM(H15:H29)</f>
        <v>643</v>
      </c>
      <c r="F31" s="116"/>
      <c r="G31" s="116"/>
      <c r="H31" s="129"/>
    </row>
    <row r="32" spans="1:14" ht="15">
      <c r="A32" s="115"/>
      <c r="B32" s="128" t="s">
        <v>191</v>
      </c>
      <c r="C32" s="74"/>
      <c r="D32" s="74"/>
      <c r="E32" s="116">
        <f>IF(COUNTA(H15:H29)&gt;4,MAX(H15:H29),0)</f>
        <v>78</v>
      </c>
      <c r="F32" s="116"/>
      <c r="G32" s="116"/>
      <c r="H32" s="129"/>
      <c r="I32" s="116"/>
      <c r="J32" s="116"/>
      <c r="K32" s="116"/>
      <c r="L32" s="116"/>
      <c r="M32" s="116"/>
      <c r="N32" s="74"/>
    </row>
    <row r="33" spans="1:14" ht="15">
      <c r="A33" s="115"/>
      <c r="B33" s="128" t="s">
        <v>192</v>
      </c>
      <c r="C33" s="74"/>
      <c r="D33" s="74"/>
      <c r="E33" s="116">
        <f>IF(COUNTA(H15:H29)&gt;4,MIN(H15:H29),0)</f>
        <v>66</v>
      </c>
      <c r="F33" s="116"/>
      <c r="G33" s="116"/>
      <c r="H33" s="129"/>
      <c r="I33" s="116"/>
      <c r="J33" s="116"/>
      <c r="K33" s="116"/>
      <c r="L33" s="116"/>
      <c r="M33" s="116"/>
      <c r="N33" s="74"/>
    </row>
    <row r="34" spans="1:14" ht="15">
      <c r="A34" s="115"/>
      <c r="B34" s="128" t="s">
        <v>193</v>
      </c>
      <c r="C34" s="74"/>
      <c r="D34" s="74"/>
      <c r="E34" s="116">
        <f>SUM(E31-E32-E33)</f>
        <v>499</v>
      </c>
      <c r="F34" s="116"/>
      <c r="G34" s="116"/>
      <c r="H34" s="129"/>
      <c r="I34" s="116"/>
      <c r="J34" s="116"/>
      <c r="K34" s="116"/>
      <c r="L34" s="116"/>
      <c r="M34" s="116"/>
      <c r="N34" s="74"/>
    </row>
    <row r="35" spans="1:8" ht="12" customHeight="1">
      <c r="A35" s="130"/>
      <c r="B35" s="77"/>
      <c r="C35" s="77"/>
      <c r="D35" s="77"/>
      <c r="E35" s="131"/>
      <c r="F35" s="131"/>
      <c r="G35" s="131"/>
      <c r="H35" s="132"/>
    </row>
    <row r="36" spans="1:8" ht="7.5" customHeight="1">
      <c r="A36" s="115"/>
      <c r="B36" s="74"/>
      <c r="C36" s="74"/>
      <c r="D36" s="74"/>
      <c r="E36" s="116"/>
      <c r="F36" s="116"/>
      <c r="G36" s="116"/>
      <c r="H36" s="117"/>
    </row>
    <row r="37" spans="1:8" ht="15">
      <c r="A37" s="115"/>
      <c r="B37" s="128" t="s">
        <v>194</v>
      </c>
      <c r="C37" s="74"/>
      <c r="D37" s="74"/>
      <c r="E37" s="116">
        <f>SUM(E34:F34)</f>
        <v>499</v>
      </c>
      <c r="F37" s="116"/>
      <c r="G37" s="116"/>
      <c r="H37" s="117"/>
    </row>
    <row r="38" spans="1:8" ht="15">
      <c r="A38" s="115"/>
      <c r="B38" s="128" t="s">
        <v>195</v>
      </c>
      <c r="C38" s="74"/>
      <c r="D38" s="74"/>
      <c r="E38" s="133">
        <f>IF(COUNTA(H15:H29)&gt;4,ROUND(E37/(COUNTA(H15:H29)-2),4),ROUND(E37/(COUNTA(H15:H29)),4))</f>
        <v>71.2857</v>
      </c>
      <c r="F38" s="116"/>
      <c r="G38" s="116"/>
      <c r="H38" s="117"/>
    </row>
    <row r="39" spans="1:8" ht="7.5" customHeight="1" thickBot="1">
      <c r="A39" s="115"/>
      <c r="B39" s="74"/>
      <c r="C39" s="74"/>
      <c r="D39" s="74"/>
      <c r="E39" s="116"/>
      <c r="F39" s="116"/>
      <c r="G39" s="116"/>
      <c r="H39" s="117"/>
    </row>
    <row r="40" spans="1:8" ht="5.25" customHeight="1">
      <c r="A40" s="173"/>
      <c r="B40" s="174"/>
      <c r="C40" s="174"/>
      <c r="D40" s="174"/>
      <c r="E40" s="175"/>
      <c r="F40" s="175"/>
      <c r="G40" s="175"/>
      <c r="H40" s="176"/>
    </row>
    <row r="41" spans="1:8" ht="15" customHeight="1" thickBot="1">
      <c r="A41" s="191"/>
      <c r="B41" s="378" t="s">
        <v>198</v>
      </c>
      <c r="C41" s="192"/>
      <c r="D41" s="192"/>
      <c r="E41" s="441">
        <f>E38</f>
        <v>71.2857</v>
      </c>
      <c r="F41" s="183"/>
      <c r="G41" s="183"/>
      <c r="H41" s="193"/>
    </row>
    <row r="42" spans="1:8" ht="9.75" customHeight="1">
      <c r="A42" s="181"/>
      <c r="B42" s="178"/>
      <c r="C42" s="178"/>
      <c r="D42" s="178"/>
      <c r="E42" s="179"/>
      <c r="F42" s="179"/>
      <c r="G42" s="179"/>
      <c r="H42" s="182"/>
    </row>
    <row r="43" spans="1:8" ht="15" customHeight="1">
      <c r="A43" s="194"/>
      <c r="B43" s="195" t="s">
        <v>196</v>
      </c>
      <c r="C43" s="178"/>
      <c r="D43" s="178"/>
      <c r="E43" s="196">
        <f>IF(B8=0,0,IF(Category="Team",IF(B8&gt;3.4,5,IF(B8&lt;2.5,5,0)),IF(Category="Junior Pairs",IF(B8&gt;2.1,5,IF(B8&lt;1.2,5,0)),IF(Category="Senior Pairs",IF(B8&gt;2.4,5,IF(B8&lt;1.5,5,0))))))</f>
        <v>0</v>
      </c>
      <c r="F43" s="178"/>
      <c r="G43" s="178"/>
      <c r="H43" s="182"/>
    </row>
    <row r="44" spans="1:8" ht="15" customHeight="1" thickBot="1">
      <c r="A44" s="181"/>
      <c r="B44" s="195" t="s">
        <v>197</v>
      </c>
      <c r="C44" s="197"/>
      <c r="D44" s="197"/>
      <c r="E44" s="189">
        <v>0</v>
      </c>
      <c r="F44" s="198">
        <f>SUM(E43:E44)</f>
        <v>0</v>
      </c>
      <c r="G44" s="179"/>
      <c r="H44" s="182"/>
    </row>
    <row r="45" spans="1:8" ht="15">
      <c r="A45" s="173"/>
      <c r="B45" s="174"/>
      <c r="C45" s="199"/>
      <c r="D45" s="199"/>
      <c r="E45" s="175"/>
      <c r="F45" s="175"/>
      <c r="G45" s="175"/>
      <c r="H45" s="176"/>
    </row>
    <row r="46" spans="1:8" ht="15">
      <c r="A46" s="194"/>
      <c r="B46" s="195" t="s">
        <v>303</v>
      </c>
      <c r="C46" s="197"/>
      <c r="D46" s="197"/>
      <c r="E46" s="440">
        <f>ROUND(SUM(E41-E43-E44),4)</f>
        <v>71.2857</v>
      </c>
      <c r="F46" s="179"/>
      <c r="G46" s="179"/>
      <c r="H46" s="182"/>
    </row>
    <row r="47" spans="1:8" ht="15.75" thickBot="1">
      <c r="A47" s="191"/>
      <c r="B47" s="192"/>
      <c r="C47" s="192"/>
      <c r="D47" s="192"/>
      <c r="E47" s="183"/>
      <c r="F47" s="183"/>
      <c r="G47" s="183"/>
      <c r="H47" s="193"/>
    </row>
  </sheetData>
  <sheetProtection sheet="1" objects="1" scenarios="1"/>
  <conditionalFormatting sqref="B8">
    <cfRule type="expression" priority="2" dxfId="0" stopIfTrue="1">
      <formula>OR(B8=0,B8="")</formula>
    </cfRule>
  </conditionalFormatting>
  <conditionalFormatting sqref="E43:E44">
    <cfRule type="cellIs" priority="1" dxfId="0" operator="greaterThan" stopIfTrue="1">
      <formula>0</formula>
    </cfRule>
  </conditionalFormatting>
  <printOptions/>
  <pageMargins left="0.5" right="0.5" top="0.75" bottom="0.75" header="0.25" footer="0.25"/>
  <pageSetup fitToHeight="1" fitToWidth="1" orientation="portrait" r:id="rId1"/>
</worksheet>
</file>

<file path=xl/worksheets/sheet35.xml><?xml version="1.0" encoding="utf-8"?>
<worksheet xmlns="http://schemas.openxmlformats.org/spreadsheetml/2006/main" xmlns:r="http://schemas.openxmlformats.org/officeDocument/2006/relationships">
  <sheetPr codeName="Sheet37">
    <pageSetUpPr fitToPage="1"/>
  </sheetPr>
  <dimension ref="A1:N47"/>
  <sheetViews>
    <sheetView showGridLines="0" zoomScale="75" zoomScaleNormal="75" zoomScalePageLayoutView="0" workbookViewId="0" topLeftCell="A1">
      <selection activeCell="H24" sqref="H24"/>
    </sheetView>
  </sheetViews>
  <sheetFormatPr defaultColWidth="12.57421875" defaultRowHeight="12.75"/>
  <cols>
    <col min="1" max="1" width="16.57421875" style="20" customWidth="1"/>
    <col min="2" max="2" width="12.00390625" style="20" customWidth="1"/>
    <col min="3" max="3" width="2.28125" style="20" customWidth="1"/>
    <col min="4" max="4" width="0.71875" style="20" customWidth="1"/>
    <col min="5" max="5" width="13.140625" style="20" customWidth="1"/>
    <col min="6" max="7" width="0.5625" style="20" customWidth="1"/>
    <col min="8" max="8" width="49.7109375" style="20" customWidth="1"/>
    <col min="9" max="16384" width="12.57421875" style="20" customWidth="1"/>
  </cols>
  <sheetData>
    <row r="1" spans="1:8" ht="15">
      <c r="A1" s="173"/>
      <c r="B1" s="174"/>
      <c r="C1" s="174"/>
      <c r="D1" s="174"/>
      <c r="E1" s="175"/>
      <c r="F1" s="175"/>
      <c r="G1" s="175"/>
      <c r="H1" s="176"/>
    </row>
    <row r="2" spans="1:8" ht="23.25">
      <c r="A2" s="177" t="str">
        <f>Competition</f>
        <v>World Championship</v>
      </c>
      <c r="B2" s="178"/>
      <c r="C2" s="178"/>
      <c r="D2" s="178"/>
      <c r="E2" s="179"/>
      <c r="F2" s="179"/>
      <c r="G2" s="179"/>
      <c r="H2" s="180" t="str">
        <f>Dates</f>
        <v>4. - 8. August 2010</v>
      </c>
    </row>
    <row r="3" spans="1:8" ht="12" customHeight="1">
      <c r="A3" s="181"/>
      <c r="B3" s="178"/>
      <c r="C3" s="178"/>
      <c r="D3" s="178"/>
      <c r="E3" s="179"/>
      <c r="F3" s="179"/>
      <c r="G3" s="179"/>
      <c r="H3" s="182"/>
    </row>
    <row r="4" spans="1:8" ht="12" customHeight="1" thickBot="1">
      <c r="A4" s="181"/>
      <c r="B4" s="178"/>
      <c r="C4" s="178"/>
      <c r="D4" s="192"/>
      <c r="E4" s="183"/>
      <c r="F4" s="179"/>
      <c r="G4" s="179"/>
      <c r="H4" s="182"/>
    </row>
    <row r="5" spans="1:8" ht="12" customHeight="1">
      <c r="A5" s="173"/>
      <c r="B5" s="174"/>
      <c r="C5" s="174"/>
      <c r="D5" s="178"/>
      <c r="E5" s="184"/>
      <c r="F5" s="175"/>
      <c r="G5" s="175"/>
      <c r="H5" s="176"/>
    </row>
    <row r="6" spans="1:8" ht="15">
      <c r="A6" s="181"/>
      <c r="B6" s="178"/>
      <c r="C6" s="178"/>
      <c r="D6" s="178"/>
      <c r="E6" s="185" t="s">
        <v>187</v>
      </c>
      <c r="F6" s="186" t="s">
        <v>366</v>
      </c>
      <c r="G6" s="179"/>
      <c r="H6" s="182"/>
    </row>
    <row r="7" spans="1:8" ht="18">
      <c r="A7" s="187" t="str">
        <f>Category</f>
        <v>Senior Pairs</v>
      </c>
      <c r="B7" s="178"/>
      <c r="C7" s="178"/>
      <c r="D7" s="178"/>
      <c r="E7" s="185" t="s">
        <v>67</v>
      </c>
      <c r="F7" s="188" t="str">
        <f>VLOOKUP($F$6,Competitor_Info,2,FALSE)</f>
        <v>Canada</v>
      </c>
      <c r="G7" s="188"/>
      <c r="H7" s="182"/>
    </row>
    <row r="8" spans="1:8" ht="18">
      <c r="A8" s="187" t="s">
        <v>188</v>
      </c>
      <c r="B8" s="189">
        <v>2.34</v>
      </c>
      <c r="C8" s="178"/>
      <c r="D8" s="178"/>
      <c r="E8" s="185"/>
      <c r="F8" s="190" t="str">
        <f>VLOOKUP($F$6,Competitor_Info,3,FALSE)</f>
        <v>Canada</v>
      </c>
      <c r="G8" s="190"/>
      <c r="H8" s="182"/>
    </row>
    <row r="9" spans="1:8" ht="12" customHeight="1" thickBot="1">
      <c r="A9" s="191"/>
      <c r="B9" s="192"/>
      <c r="C9" s="192"/>
      <c r="D9" s="192"/>
      <c r="E9" s="183"/>
      <c r="F9" s="183"/>
      <c r="G9" s="183"/>
      <c r="H9" s="193"/>
    </row>
    <row r="10" spans="1:8" ht="7.5" customHeight="1">
      <c r="A10" s="115"/>
      <c r="B10" s="74"/>
      <c r="C10" s="74"/>
      <c r="D10" s="74"/>
      <c r="E10" s="116"/>
      <c r="F10" s="116"/>
      <c r="G10" s="116"/>
      <c r="H10" s="117"/>
    </row>
    <row r="11" spans="1:8" ht="23.25">
      <c r="A11" s="118" t="s">
        <v>379</v>
      </c>
      <c r="B11" s="119"/>
      <c r="C11" s="119"/>
      <c r="D11" s="119"/>
      <c r="E11" s="119"/>
      <c r="F11" s="120"/>
      <c r="G11" s="120"/>
      <c r="H11" s="121"/>
    </row>
    <row r="12" spans="1:8" ht="7.5" customHeight="1">
      <c r="A12" s="115"/>
      <c r="B12" s="74"/>
      <c r="C12" s="74"/>
      <c r="D12" s="74"/>
      <c r="E12" s="116"/>
      <c r="F12" s="116"/>
      <c r="G12" s="116"/>
      <c r="H12" s="117"/>
    </row>
    <row r="13" spans="1:8" s="124" customFormat="1" ht="15">
      <c r="A13" s="122"/>
      <c r="B13" s="123"/>
      <c r="C13" s="123"/>
      <c r="D13" s="123"/>
      <c r="E13" s="379"/>
      <c r="F13" s="379"/>
      <c r="G13" s="379"/>
      <c r="H13" s="384" t="s">
        <v>114</v>
      </c>
    </row>
    <row r="14" spans="1:8" ht="15">
      <c r="A14" s="125"/>
      <c r="B14" s="126"/>
      <c r="C14" s="80"/>
      <c r="D14" s="80"/>
      <c r="E14" s="380"/>
      <c r="F14" s="380"/>
      <c r="G14" s="380"/>
      <c r="H14" s="382"/>
    </row>
    <row r="15" spans="1:8" ht="15">
      <c r="A15" s="125" t="str">
        <f>IF(Judge1="","",('Competition Info.'!B12))</f>
        <v>Judge 1:</v>
      </c>
      <c r="B15" s="80" t="str">
        <f>IF(Judge1="","",(Judge1))</f>
        <v>Isabella Beltramo</v>
      </c>
      <c r="C15" s="80"/>
      <c r="D15" s="80"/>
      <c r="E15" s="381"/>
      <c r="F15" s="381"/>
      <c r="G15" s="381"/>
      <c r="H15" s="466">
        <v>76</v>
      </c>
    </row>
    <row r="16" spans="1:8" ht="15">
      <c r="A16" s="125" t="str">
        <f>IF(Judge2="","",('Competition Info.'!B13))</f>
        <v>Judge 2:</v>
      </c>
      <c r="B16" s="80" t="str">
        <f>IF(Judge2="","",(Judge2))</f>
        <v>Zoey Flesher</v>
      </c>
      <c r="C16" s="80"/>
      <c r="D16" s="80"/>
      <c r="E16" s="381"/>
      <c r="F16" s="381"/>
      <c r="G16" s="381"/>
      <c r="H16" s="466">
        <v>70</v>
      </c>
    </row>
    <row r="17" spans="1:8" ht="15">
      <c r="A17" s="125" t="str">
        <f>IF(Judge3="","",('Competition Info.'!B14))</f>
        <v>Judge 3:</v>
      </c>
      <c r="B17" s="80" t="str">
        <f>IF(Judge3="","",(Judge3))</f>
        <v>Janne Tou</v>
      </c>
      <c r="C17" s="80"/>
      <c r="D17" s="80"/>
      <c r="E17" s="381"/>
      <c r="F17" s="381"/>
      <c r="G17" s="381"/>
      <c r="H17" s="466">
        <v>70</v>
      </c>
    </row>
    <row r="18" spans="1:8" ht="15">
      <c r="A18" s="125" t="str">
        <f>IF(Judge4="","",('Competition Info.'!B15))</f>
        <v>Judge 4:</v>
      </c>
      <c r="B18" s="80" t="str">
        <f>IF(Judge4="","",(Judge4))</f>
        <v>Ron Kopas</v>
      </c>
      <c r="C18" s="80"/>
      <c r="D18" s="80"/>
      <c r="E18" s="381"/>
      <c r="F18" s="381"/>
      <c r="G18" s="381"/>
      <c r="H18" s="466">
        <v>79</v>
      </c>
    </row>
    <row r="19" spans="1:8" ht="15">
      <c r="A19" s="125" t="str">
        <f>IF(Judge5="","",('Competition Info.'!B16))</f>
        <v>Judge 5:</v>
      </c>
      <c r="B19" s="80" t="str">
        <f>IF(Judge5="","",(Judge5))</f>
        <v>Sheri Carter</v>
      </c>
      <c r="C19" s="80"/>
      <c r="D19" s="80"/>
      <c r="E19" s="381"/>
      <c r="F19" s="381"/>
      <c r="G19" s="381"/>
      <c r="H19" s="466">
        <v>73</v>
      </c>
    </row>
    <row r="20" spans="1:8" ht="15">
      <c r="A20" s="125" t="str">
        <f>IF(Judge6="","",('Competition Info.'!B17))</f>
        <v>Judge 6:</v>
      </c>
      <c r="B20" s="80" t="str">
        <f>IF(Judge6="","",(Judge6))</f>
        <v>Yasuyo Yumiya</v>
      </c>
      <c r="C20" s="80"/>
      <c r="D20" s="80"/>
      <c r="E20" s="381"/>
      <c r="F20" s="381"/>
      <c r="G20" s="381"/>
      <c r="H20" s="466">
        <v>69</v>
      </c>
    </row>
    <row r="21" spans="1:8" ht="15">
      <c r="A21" s="125" t="str">
        <f>IF(Judge7="","",('Competition Info.'!B18))</f>
        <v>Judge 7:</v>
      </c>
      <c r="B21" s="80" t="str">
        <f>IF(Judge7="","",(Judge7))</f>
        <v>Evy Santermans</v>
      </c>
      <c r="C21" s="80"/>
      <c r="D21" s="80"/>
      <c r="E21" s="381"/>
      <c r="F21" s="381"/>
      <c r="G21" s="381"/>
      <c r="H21" s="466">
        <v>66</v>
      </c>
    </row>
    <row r="22" spans="1:8" ht="15">
      <c r="A22" s="125" t="str">
        <f>IF(Judge8="","",('Competition Info.'!B19))</f>
        <v>Judge 8:</v>
      </c>
      <c r="B22" s="80" t="str">
        <f>IF(Judge8="","",(Judge8))</f>
        <v>Àngel Escuin</v>
      </c>
      <c r="C22" s="80"/>
      <c r="D22" s="80"/>
      <c r="E22" s="381"/>
      <c r="F22" s="381"/>
      <c r="G22" s="381"/>
      <c r="H22" s="466">
        <v>73</v>
      </c>
    </row>
    <row r="23" spans="1:8" ht="15">
      <c r="A23" s="125" t="str">
        <f>IF(Judge9="","",('Competition Info.'!B20))</f>
        <v>Judge 9:</v>
      </c>
      <c r="B23" s="80" t="str">
        <f>IF(Judge9="","",(Judge9))</f>
        <v>Rebeca Lelaizant</v>
      </c>
      <c r="C23" s="80"/>
      <c r="D23" s="80"/>
      <c r="E23" s="381"/>
      <c r="F23" s="381"/>
      <c r="G23" s="381"/>
      <c r="H23" s="466">
        <v>72</v>
      </c>
    </row>
    <row r="24" spans="1:8" ht="15">
      <c r="A24" s="125">
        <f>IF(Judge10="","",('Competition Info.'!B21))</f>
      </c>
      <c r="B24" s="80">
        <f>IF(Judge10="","",(Judge10))</f>
      </c>
      <c r="C24" s="80"/>
      <c r="D24" s="80"/>
      <c r="E24" s="381"/>
      <c r="F24" s="381"/>
      <c r="G24" s="381"/>
      <c r="H24" s="383"/>
    </row>
    <row r="25" spans="1:9" ht="15">
      <c r="A25" s="125">
        <f>IF(Judge11="","",('Competition Info.'!B22))</f>
      </c>
      <c r="B25" s="80">
        <f>IF(Judge11="","",(Judge11))</f>
      </c>
      <c r="C25" s="80"/>
      <c r="D25" s="80"/>
      <c r="E25" s="381"/>
      <c r="F25" s="381"/>
      <c r="G25" s="381"/>
      <c r="H25" s="383"/>
      <c r="I25" s="127"/>
    </row>
    <row r="26" spans="1:8" ht="15">
      <c r="A26" s="125">
        <f>IF(Judge12="","",('Competition Info.'!B23))</f>
      </c>
      <c r="B26" s="80">
        <f>IF(Judge12="","",(Judge12))</f>
      </c>
      <c r="C26" s="80"/>
      <c r="D26" s="80"/>
      <c r="E26" s="381"/>
      <c r="F26" s="381"/>
      <c r="G26" s="381"/>
      <c r="H26" s="383"/>
    </row>
    <row r="27" spans="1:8" ht="15">
      <c r="A27" s="125">
        <f>IF(Judge13="","",('Competition Info.'!B24))</f>
      </c>
      <c r="B27" s="80">
        <f>IF(Judge13="","",(Judge13))</f>
      </c>
      <c r="C27" s="80"/>
      <c r="D27" s="80"/>
      <c r="E27" s="381"/>
      <c r="F27" s="381"/>
      <c r="G27" s="381"/>
      <c r="H27" s="383"/>
    </row>
    <row r="28" spans="1:8" ht="15">
      <c r="A28" s="125">
        <f>IF(Judge14="","",('Competition Info.'!B25))</f>
      </c>
      <c r="B28" s="80">
        <f>IF(Judge14="","",(Judge14))</f>
      </c>
      <c r="C28" s="80"/>
      <c r="D28" s="80"/>
      <c r="E28" s="381"/>
      <c r="F28" s="381"/>
      <c r="G28" s="381"/>
      <c r="H28" s="383"/>
    </row>
    <row r="29" spans="1:8" ht="15">
      <c r="A29" s="125">
        <f>IF(Judge15="","",('Competition Info.'!B26))</f>
      </c>
      <c r="B29" s="80">
        <f>IF(Judge15="","",(Judge15))</f>
      </c>
      <c r="C29" s="80"/>
      <c r="D29" s="80"/>
      <c r="E29" s="381"/>
      <c r="F29" s="381"/>
      <c r="G29" s="381"/>
      <c r="H29" s="383"/>
    </row>
    <row r="30" spans="1:8" ht="12" customHeight="1">
      <c r="A30" s="115"/>
      <c r="B30" s="74"/>
      <c r="C30" s="74"/>
      <c r="D30" s="74"/>
      <c r="E30" s="116"/>
      <c r="F30" s="116"/>
      <c r="G30" s="116"/>
      <c r="H30" s="117"/>
    </row>
    <row r="31" spans="1:8" ht="15">
      <c r="A31" s="115"/>
      <c r="B31" s="128" t="s">
        <v>190</v>
      </c>
      <c r="C31" s="74"/>
      <c r="D31" s="74"/>
      <c r="E31" s="116">
        <f>SUM(H15:H29)</f>
        <v>648</v>
      </c>
      <c r="F31" s="116"/>
      <c r="G31" s="116"/>
      <c r="H31" s="129"/>
    </row>
    <row r="32" spans="1:14" ht="15">
      <c r="A32" s="115"/>
      <c r="B32" s="128" t="s">
        <v>191</v>
      </c>
      <c r="C32" s="74"/>
      <c r="D32" s="74"/>
      <c r="E32" s="116">
        <f>IF(COUNTA(H15:H29)&gt;4,MAX(H15:H29),0)</f>
        <v>79</v>
      </c>
      <c r="F32" s="116"/>
      <c r="G32" s="116"/>
      <c r="H32" s="129"/>
      <c r="I32" s="116"/>
      <c r="J32" s="116"/>
      <c r="K32" s="116"/>
      <c r="L32" s="116"/>
      <c r="M32" s="116"/>
      <c r="N32" s="74"/>
    </row>
    <row r="33" spans="1:14" ht="15">
      <c r="A33" s="115"/>
      <c r="B33" s="128" t="s">
        <v>192</v>
      </c>
      <c r="C33" s="74"/>
      <c r="D33" s="74"/>
      <c r="E33" s="116">
        <f>IF(COUNTA(H15:H29)&gt;4,MIN(H15:H29),0)</f>
        <v>66</v>
      </c>
      <c r="F33" s="116"/>
      <c r="G33" s="116"/>
      <c r="H33" s="129"/>
      <c r="I33" s="116"/>
      <c r="J33" s="116"/>
      <c r="K33" s="116"/>
      <c r="L33" s="116"/>
      <c r="M33" s="116"/>
      <c r="N33" s="74"/>
    </row>
    <row r="34" spans="1:14" ht="15">
      <c r="A34" s="115"/>
      <c r="B34" s="128" t="s">
        <v>193</v>
      </c>
      <c r="C34" s="74"/>
      <c r="D34" s="74"/>
      <c r="E34" s="116">
        <f>SUM(E31-E32-E33)</f>
        <v>503</v>
      </c>
      <c r="F34" s="116"/>
      <c r="G34" s="116"/>
      <c r="H34" s="129"/>
      <c r="I34" s="116"/>
      <c r="J34" s="116"/>
      <c r="K34" s="116"/>
      <c r="L34" s="116"/>
      <c r="M34" s="116"/>
      <c r="N34" s="74"/>
    </row>
    <row r="35" spans="1:8" ht="12" customHeight="1">
      <c r="A35" s="130"/>
      <c r="B35" s="77"/>
      <c r="C35" s="77"/>
      <c r="D35" s="77"/>
      <c r="E35" s="131"/>
      <c r="F35" s="131"/>
      <c r="G35" s="131"/>
      <c r="H35" s="132"/>
    </row>
    <row r="36" spans="1:8" ht="7.5" customHeight="1">
      <c r="A36" s="115"/>
      <c r="B36" s="74"/>
      <c r="C36" s="74"/>
      <c r="D36" s="74"/>
      <c r="E36" s="116"/>
      <c r="F36" s="116"/>
      <c r="G36" s="116"/>
      <c r="H36" s="117"/>
    </row>
    <row r="37" spans="1:8" ht="15">
      <c r="A37" s="115"/>
      <c r="B37" s="128" t="s">
        <v>194</v>
      </c>
      <c r="C37" s="74"/>
      <c r="D37" s="74"/>
      <c r="E37" s="116">
        <f>SUM(E34:F34)</f>
        <v>503</v>
      </c>
      <c r="F37" s="116"/>
      <c r="G37" s="116"/>
      <c r="H37" s="117"/>
    </row>
    <row r="38" spans="1:8" ht="15">
      <c r="A38" s="115"/>
      <c r="B38" s="128" t="s">
        <v>195</v>
      </c>
      <c r="C38" s="74"/>
      <c r="D38" s="74"/>
      <c r="E38" s="133">
        <f>IF(COUNTA(H15:H29)&gt;4,ROUND(E37/(COUNTA(H15:H29)-2),4),ROUND(E37/(COUNTA(H15:H29)),4))</f>
        <v>71.8571</v>
      </c>
      <c r="F38" s="116"/>
      <c r="G38" s="116"/>
      <c r="H38" s="117"/>
    </row>
    <row r="39" spans="1:8" ht="7.5" customHeight="1" thickBot="1">
      <c r="A39" s="115"/>
      <c r="B39" s="74"/>
      <c r="C39" s="74"/>
      <c r="D39" s="74"/>
      <c r="E39" s="116"/>
      <c r="F39" s="116"/>
      <c r="G39" s="116"/>
      <c r="H39" s="117"/>
    </row>
    <row r="40" spans="1:8" ht="5.25" customHeight="1">
      <c r="A40" s="173"/>
      <c r="B40" s="174"/>
      <c r="C40" s="174"/>
      <c r="D40" s="174"/>
      <c r="E40" s="175"/>
      <c r="F40" s="175"/>
      <c r="G40" s="175"/>
      <c r="H40" s="176"/>
    </row>
    <row r="41" spans="1:8" ht="15" customHeight="1" thickBot="1">
      <c r="A41" s="191"/>
      <c r="B41" s="378" t="s">
        <v>198</v>
      </c>
      <c r="C41" s="192"/>
      <c r="D41" s="192"/>
      <c r="E41" s="441">
        <f>E38</f>
        <v>71.8571</v>
      </c>
      <c r="F41" s="183"/>
      <c r="G41" s="183"/>
      <c r="H41" s="193"/>
    </row>
    <row r="42" spans="1:8" ht="9.75" customHeight="1">
      <c r="A42" s="181"/>
      <c r="B42" s="178"/>
      <c r="C42" s="178"/>
      <c r="D42" s="178"/>
      <c r="E42" s="179"/>
      <c r="F42" s="179"/>
      <c r="G42" s="179"/>
      <c r="H42" s="182"/>
    </row>
    <row r="43" spans="1:8" ht="15" customHeight="1">
      <c r="A43" s="194"/>
      <c r="B43" s="195" t="s">
        <v>196</v>
      </c>
      <c r="C43" s="178"/>
      <c r="D43" s="178"/>
      <c r="E43" s="196">
        <f>IF(B8=0,0,IF(Category="Team",IF(B8&gt;3.4,5,IF(B8&lt;2.5,5,0)),IF(Category="Junior Pairs",IF(B8&gt;2.1,5,IF(B8&lt;1.2,5,0)),IF(Category="Senior Pairs",IF(B8&gt;2.4,5,IF(B8&lt;1.5,5,0))))))</f>
        <v>0</v>
      </c>
      <c r="F43" s="178"/>
      <c r="G43" s="178"/>
      <c r="H43" s="182"/>
    </row>
    <row r="44" spans="1:8" ht="15" customHeight="1" thickBot="1">
      <c r="A44" s="181"/>
      <c r="B44" s="195" t="s">
        <v>197</v>
      </c>
      <c r="C44" s="197"/>
      <c r="D44" s="197"/>
      <c r="E44" s="189">
        <v>0</v>
      </c>
      <c r="F44" s="198">
        <f>SUM(E43:E44)</f>
        <v>0</v>
      </c>
      <c r="G44" s="179"/>
      <c r="H44" s="182"/>
    </row>
    <row r="45" spans="1:8" ht="15">
      <c r="A45" s="173"/>
      <c r="B45" s="174"/>
      <c r="C45" s="199"/>
      <c r="D45" s="199"/>
      <c r="E45" s="175"/>
      <c r="F45" s="175"/>
      <c r="G45" s="175"/>
      <c r="H45" s="176"/>
    </row>
    <row r="46" spans="1:8" ht="15">
      <c r="A46" s="194"/>
      <c r="B46" s="195" t="s">
        <v>303</v>
      </c>
      <c r="C46" s="197"/>
      <c r="D46" s="197"/>
      <c r="E46" s="440">
        <f>ROUND(SUM(E41-E43-E44),4)</f>
        <v>71.8571</v>
      </c>
      <c r="F46" s="179"/>
      <c r="G46" s="179"/>
      <c r="H46" s="182"/>
    </row>
    <row r="47" spans="1:8" ht="15.75" thickBot="1">
      <c r="A47" s="191"/>
      <c r="B47" s="192"/>
      <c r="C47" s="192"/>
      <c r="D47" s="192"/>
      <c r="E47" s="183"/>
      <c r="F47" s="183"/>
      <c r="G47" s="183"/>
      <c r="H47" s="193"/>
    </row>
  </sheetData>
  <sheetProtection sheet="1" objects="1" scenarios="1"/>
  <conditionalFormatting sqref="B8">
    <cfRule type="expression" priority="2" dxfId="0" stopIfTrue="1">
      <formula>OR(B8=0,B8="")</formula>
    </cfRule>
  </conditionalFormatting>
  <conditionalFormatting sqref="E43:E44">
    <cfRule type="cellIs" priority="1" dxfId="0" operator="greaterThan" stopIfTrue="1">
      <formula>0</formula>
    </cfRule>
  </conditionalFormatting>
  <printOptions/>
  <pageMargins left="0.5" right="0.5" top="0.75" bottom="0.75" header="0.25" footer="0.25"/>
  <pageSetup fitToHeight="1" fitToWidth="1" orientation="portrait" r:id="rId1"/>
</worksheet>
</file>

<file path=xl/worksheets/sheet36.xml><?xml version="1.0" encoding="utf-8"?>
<worksheet xmlns="http://schemas.openxmlformats.org/spreadsheetml/2006/main" xmlns:r="http://schemas.openxmlformats.org/officeDocument/2006/relationships">
  <sheetPr codeName="Sheet38">
    <pageSetUpPr fitToPage="1"/>
  </sheetPr>
  <dimension ref="A1:N47"/>
  <sheetViews>
    <sheetView showGridLines="0" zoomScale="75" zoomScaleNormal="75" zoomScalePageLayoutView="0" workbookViewId="0" topLeftCell="A1">
      <selection activeCell="H24" sqref="H24"/>
    </sheetView>
  </sheetViews>
  <sheetFormatPr defaultColWidth="12.57421875" defaultRowHeight="12.75"/>
  <cols>
    <col min="1" max="1" width="16.57421875" style="20" customWidth="1"/>
    <col min="2" max="2" width="12.00390625" style="20" customWidth="1"/>
    <col min="3" max="3" width="2.28125" style="20" customWidth="1"/>
    <col min="4" max="4" width="0.71875" style="20" customWidth="1"/>
    <col min="5" max="5" width="13.140625" style="20" customWidth="1"/>
    <col min="6" max="7" width="0.5625" style="20" customWidth="1"/>
    <col min="8" max="8" width="49.7109375" style="20" customWidth="1"/>
    <col min="9" max="16384" width="12.57421875" style="20" customWidth="1"/>
  </cols>
  <sheetData>
    <row r="1" spans="1:8" ht="15">
      <c r="A1" s="173"/>
      <c r="B1" s="174"/>
      <c r="C1" s="174"/>
      <c r="D1" s="174"/>
      <c r="E1" s="175"/>
      <c r="F1" s="175"/>
      <c r="G1" s="175"/>
      <c r="H1" s="176"/>
    </row>
    <row r="2" spans="1:8" ht="23.25">
      <c r="A2" s="177" t="str">
        <f>Competition</f>
        <v>World Championship</v>
      </c>
      <c r="B2" s="178"/>
      <c r="C2" s="178"/>
      <c r="D2" s="178"/>
      <c r="E2" s="179"/>
      <c r="F2" s="179"/>
      <c r="G2" s="179"/>
      <c r="H2" s="180" t="str">
        <f>Dates</f>
        <v>4. - 8. August 2010</v>
      </c>
    </row>
    <row r="3" spans="1:8" ht="12" customHeight="1">
      <c r="A3" s="181"/>
      <c r="B3" s="178"/>
      <c r="C3" s="178"/>
      <c r="D3" s="178"/>
      <c r="E3" s="179"/>
      <c r="F3" s="179"/>
      <c r="G3" s="179"/>
      <c r="H3" s="182"/>
    </row>
    <row r="4" spans="1:8" ht="12" customHeight="1" thickBot="1">
      <c r="A4" s="181"/>
      <c r="B4" s="178"/>
      <c r="C4" s="178"/>
      <c r="D4" s="192"/>
      <c r="E4" s="183"/>
      <c r="F4" s="179"/>
      <c r="G4" s="179"/>
      <c r="H4" s="182"/>
    </row>
    <row r="5" spans="1:8" ht="12" customHeight="1">
      <c r="A5" s="173"/>
      <c r="B5" s="174"/>
      <c r="C5" s="174"/>
      <c r="D5" s="178"/>
      <c r="E5" s="184"/>
      <c r="F5" s="175"/>
      <c r="G5" s="175"/>
      <c r="H5" s="176"/>
    </row>
    <row r="6" spans="1:8" ht="15">
      <c r="A6" s="181"/>
      <c r="B6" s="178"/>
      <c r="C6" s="178"/>
      <c r="D6" s="178"/>
      <c r="E6" s="185" t="s">
        <v>187</v>
      </c>
      <c r="F6" s="186" t="s">
        <v>339</v>
      </c>
      <c r="G6" s="179"/>
      <c r="H6" s="182"/>
    </row>
    <row r="7" spans="1:8" ht="18">
      <c r="A7" s="187" t="str">
        <f>Category</f>
        <v>Senior Pairs</v>
      </c>
      <c r="B7" s="178"/>
      <c r="C7" s="178"/>
      <c r="D7" s="178"/>
      <c r="E7" s="185" t="s">
        <v>67</v>
      </c>
      <c r="F7" s="188" t="str">
        <f>VLOOKUP($F$6,Competitor_Info,2,FALSE)</f>
        <v>USA</v>
      </c>
      <c r="G7" s="188"/>
      <c r="H7" s="182"/>
    </row>
    <row r="8" spans="1:8" ht="18">
      <c r="A8" s="187" t="s">
        <v>188</v>
      </c>
      <c r="B8" s="189">
        <v>2.21</v>
      </c>
      <c r="C8" s="178"/>
      <c r="D8" s="178"/>
      <c r="E8" s="185"/>
      <c r="F8" s="190" t="str">
        <f>VLOOKUP($F$6,Competitor_Info,3,FALSE)</f>
        <v>USA</v>
      </c>
      <c r="G8" s="190"/>
      <c r="H8" s="182"/>
    </row>
    <row r="9" spans="1:8" ht="12" customHeight="1" thickBot="1">
      <c r="A9" s="191"/>
      <c r="B9" s="192"/>
      <c r="C9" s="192"/>
      <c r="D9" s="192"/>
      <c r="E9" s="183"/>
      <c r="F9" s="183"/>
      <c r="G9" s="183"/>
      <c r="H9" s="193"/>
    </row>
    <row r="10" spans="1:8" ht="7.5" customHeight="1">
      <c r="A10" s="115"/>
      <c r="B10" s="74"/>
      <c r="C10" s="74"/>
      <c r="D10" s="74"/>
      <c r="E10" s="116"/>
      <c r="F10" s="116"/>
      <c r="G10" s="116"/>
      <c r="H10" s="117"/>
    </row>
    <row r="11" spans="1:8" ht="23.25">
      <c r="A11" s="118" t="s">
        <v>379</v>
      </c>
      <c r="B11" s="119"/>
      <c r="C11" s="119"/>
      <c r="D11" s="119"/>
      <c r="E11" s="119"/>
      <c r="F11" s="120"/>
      <c r="G11" s="120"/>
      <c r="H11" s="121"/>
    </row>
    <row r="12" spans="1:8" ht="7.5" customHeight="1">
      <c r="A12" s="115"/>
      <c r="B12" s="74"/>
      <c r="C12" s="74"/>
      <c r="D12" s="74"/>
      <c r="E12" s="116"/>
      <c r="F12" s="116"/>
      <c r="G12" s="116"/>
      <c r="H12" s="117"/>
    </row>
    <row r="13" spans="1:8" s="124" customFormat="1" ht="15">
      <c r="A13" s="122"/>
      <c r="B13" s="123"/>
      <c r="C13" s="123"/>
      <c r="D13" s="123"/>
      <c r="E13" s="379"/>
      <c r="F13" s="379"/>
      <c r="G13" s="379"/>
      <c r="H13" s="384" t="s">
        <v>114</v>
      </c>
    </row>
    <row r="14" spans="1:8" ht="15">
      <c r="A14" s="125"/>
      <c r="B14" s="126"/>
      <c r="C14" s="80"/>
      <c r="D14" s="80"/>
      <c r="E14" s="380"/>
      <c r="F14" s="380"/>
      <c r="G14" s="380"/>
      <c r="H14" s="382"/>
    </row>
    <row r="15" spans="1:8" ht="15">
      <c r="A15" s="125" t="str">
        <f>IF(Judge1="","",('Competition Info.'!B12))</f>
        <v>Judge 1:</v>
      </c>
      <c r="B15" s="80" t="str">
        <f>IF(Judge1="","",(Judge1))</f>
        <v>Isabella Beltramo</v>
      </c>
      <c r="C15" s="80"/>
      <c r="D15" s="80"/>
      <c r="E15" s="381"/>
      <c r="F15" s="381"/>
      <c r="G15" s="381"/>
      <c r="H15" s="466">
        <v>77</v>
      </c>
    </row>
    <row r="16" spans="1:8" ht="15">
      <c r="A16" s="125" t="str">
        <f>IF(Judge2="","",('Competition Info.'!B13))</f>
        <v>Judge 2:</v>
      </c>
      <c r="B16" s="80" t="str">
        <f>IF(Judge2="","",(Judge2))</f>
        <v>Zoey Flesher</v>
      </c>
      <c r="C16" s="80"/>
      <c r="D16" s="80"/>
      <c r="E16" s="381"/>
      <c r="F16" s="381"/>
      <c r="G16" s="381"/>
      <c r="H16" s="466">
        <v>79</v>
      </c>
    </row>
    <row r="17" spans="1:8" ht="15">
      <c r="A17" s="125" t="str">
        <f>IF(Judge3="","",('Competition Info.'!B14))</f>
        <v>Judge 3:</v>
      </c>
      <c r="B17" s="80" t="str">
        <f>IF(Judge3="","",(Judge3))</f>
        <v>Janne Tou</v>
      </c>
      <c r="C17" s="80"/>
      <c r="D17" s="80"/>
      <c r="E17" s="381"/>
      <c r="F17" s="381"/>
      <c r="G17" s="381"/>
      <c r="H17" s="466">
        <v>82</v>
      </c>
    </row>
    <row r="18" spans="1:8" ht="15">
      <c r="A18" s="125" t="str">
        <f>IF(Judge4="","",('Competition Info.'!B15))</f>
        <v>Judge 4:</v>
      </c>
      <c r="B18" s="80" t="str">
        <f>IF(Judge4="","",(Judge4))</f>
        <v>Ron Kopas</v>
      </c>
      <c r="C18" s="80"/>
      <c r="D18" s="80"/>
      <c r="E18" s="381"/>
      <c r="F18" s="381"/>
      <c r="G18" s="381"/>
      <c r="H18" s="466">
        <v>80</v>
      </c>
    </row>
    <row r="19" spans="1:8" ht="15">
      <c r="A19" s="125" t="str">
        <f>IF(Judge5="","",('Competition Info.'!B16))</f>
        <v>Judge 5:</v>
      </c>
      <c r="B19" s="80" t="str">
        <f>IF(Judge5="","",(Judge5))</f>
        <v>Sheri Carter</v>
      </c>
      <c r="C19" s="80"/>
      <c r="D19" s="80"/>
      <c r="E19" s="381"/>
      <c r="F19" s="381"/>
      <c r="G19" s="381"/>
      <c r="H19" s="466">
        <v>85</v>
      </c>
    </row>
    <row r="20" spans="1:8" ht="15">
      <c r="A20" s="125" t="str">
        <f>IF(Judge6="","",('Competition Info.'!B17))</f>
        <v>Judge 6:</v>
      </c>
      <c r="B20" s="80" t="str">
        <f>IF(Judge6="","",(Judge6))</f>
        <v>Yasuyo Yumiya</v>
      </c>
      <c r="C20" s="80"/>
      <c r="D20" s="80"/>
      <c r="E20" s="381"/>
      <c r="F20" s="381"/>
      <c r="G20" s="381"/>
      <c r="H20" s="466">
        <v>82</v>
      </c>
    </row>
    <row r="21" spans="1:8" ht="15">
      <c r="A21" s="125" t="str">
        <f>IF(Judge7="","",('Competition Info.'!B18))</f>
        <v>Judge 7:</v>
      </c>
      <c r="B21" s="80" t="str">
        <f>IF(Judge7="","",(Judge7))</f>
        <v>Evy Santermans</v>
      </c>
      <c r="C21" s="80"/>
      <c r="D21" s="80"/>
      <c r="E21" s="381"/>
      <c r="F21" s="381"/>
      <c r="G21" s="381"/>
      <c r="H21" s="466">
        <v>74</v>
      </c>
    </row>
    <row r="22" spans="1:8" ht="15">
      <c r="A22" s="125" t="str">
        <f>IF(Judge8="","",('Competition Info.'!B19))</f>
        <v>Judge 8:</v>
      </c>
      <c r="B22" s="80" t="str">
        <f>IF(Judge8="","",(Judge8))</f>
        <v>Àngel Escuin</v>
      </c>
      <c r="C22" s="80"/>
      <c r="D22" s="80"/>
      <c r="E22" s="381"/>
      <c r="F22" s="381"/>
      <c r="G22" s="381"/>
      <c r="H22" s="466">
        <v>84</v>
      </c>
    </row>
    <row r="23" spans="1:8" ht="15">
      <c r="A23" s="125" t="str">
        <f>IF(Judge9="","",('Competition Info.'!B20))</f>
        <v>Judge 9:</v>
      </c>
      <c r="B23" s="80" t="str">
        <f>IF(Judge9="","",(Judge9))</f>
        <v>Rebeca Lelaizant</v>
      </c>
      <c r="C23" s="80"/>
      <c r="D23" s="80"/>
      <c r="E23" s="381"/>
      <c r="F23" s="381"/>
      <c r="G23" s="381"/>
      <c r="H23" s="466">
        <v>83</v>
      </c>
    </row>
    <row r="24" spans="1:8" ht="15">
      <c r="A24" s="125">
        <f>IF(Judge10="","",('Competition Info.'!B21))</f>
      </c>
      <c r="B24" s="80">
        <f>IF(Judge10="","",(Judge10))</f>
      </c>
      <c r="C24" s="80"/>
      <c r="D24" s="80"/>
      <c r="E24" s="381"/>
      <c r="F24" s="381"/>
      <c r="G24" s="381"/>
      <c r="H24" s="383"/>
    </row>
    <row r="25" spans="1:9" ht="15">
      <c r="A25" s="125">
        <f>IF(Judge11="","",('Competition Info.'!B22))</f>
      </c>
      <c r="B25" s="80">
        <f>IF(Judge11="","",(Judge11))</f>
      </c>
      <c r="C25" s="80"/>
      <c r="D25" s="80"/>
      <c r="E25" s="381"/>
      <c r="F25" s="381"/>
      <c r="G25" s="381"/>
      <c r="H25" s="383"/>
      <c r="I25" s="127"/>
    </row>
    <row r="26" spans="1:8" ht="15">
      <c r="A26" s="125">
        <f>IF(Judge12="","",('Competition Info.'!B23))</f>
      </c>
      <c r="B26" s="80">
        <f>IF(Judge12="","",(Judge12))</f>
      </c>
      <c r="C26" s="80"/>
      <c r="D26" s="80"/>
      <c r="E26" s="381"/>
      <c r="F26" s="381"/>
      <c r="G26" s="381"/>
      <c r="H26" s="383"/>
    </row>
    <row r="27" spans="1:8" ht="15">
      <c r="A27" s="125">
        <f>IF(Judge13="","",('Competition Info.'!B24))</f>
      </c>
      <c r="B27" s="80">
        <f>IF(Judge13="","",(Judge13))</f>
      </c>
      <c r="C27" s="80"/>
      <c r="D27" s="80"/>
      <c r="E27" s="381"/>
      <c r="F27" s="381"/>
      <c r="G27" s="381"/>
      <c r="H27" s="383"/>
    </row>
    <row r="28" spans="1:8" ht="15">
      <c r="A28" s="125">
        <f>IF(Judge14="","",('Competition Info.'!B25))</f>
      </c>
      <c r="B28" s="80">
        <f>IF(Judge14="","",(Judge14))</f>
      </c>
      <c r="C28" s="80"/>
      <c r="D28" s="80"/>
      <c r="E28" s="381"/>
      <c r="F28" s="381"/>
      <c r="G28" s="381"/>
      <c r="H28" s="383"/>
    </row>
    <row r="29" spans="1:8" ht="15">
      <c r="A29" s="125">
        <f>IF(Judge15="","",('Competition Info.'!B26))</f>
      </c>
      <c r="B29" s="80">
        <f>IF(Judge15="","",(Judge15))</f>
      </c>
      <c r="C29" s="80"/>
      <c r="D29" s="80"/>
      <c r="E29" s="381"/>
      <c r="F29" s="381"/>
      <c r="G29" s="381"/>
      <c r="H29" s="383"/>
    </row>
    <row r="30" spans="1:8" ht="12" customHeight="1">
      <c r="A30" s="115"/>
      <c r="B30" s="74"/>
      <c r="C30" s="74"/>
      <c r="D30" s="74"/>
      <c r="E30" s="116"/>
      <c r="F30" s="116"/>
      <c r="G30" s="116"/>
      <c r="H30" s="117"/>
    </row>
    <row r="31" spans="1:8" ht="15">
      <c r="A31" s="115"/>
      <c r="B31" s="128" t="s">
        <v>190</v>
      </c>
      <c r="C31" s="74"/>
      <c r="D31" s="74"/>
      <c r="E31" s="116">
        <f>SUM(H15:H29)</f>
        <v>726</v>
      </c>
      <c r="F31" s="116"/>
      <c r="G31" s="116"/>
      <c r="H31" s="129"/>
    </row>
    <row r="32" spans="1:14" ht="15">
      <c r="A32" s="115"/>
      <c r="B32" s="128" t="s">
        <v>191</v>
      </c>
      <c r="C32" s="74"/>
      <c r="D32" s="74"/>
      <c r="E32" s="116">
        <f>IF(COUNTA(H15:H29)&gt;4,MAX(H15:H29),0)</f>
        <v>85</v>
      </c>
      <c r="F32" s="116"/>
      <c r="G32" s="116"/>
      <c r="H32" s="129"/>
      <c r="I32" s="116"/>
      <c r="J32" s="116"/>
      <c r="K32" s="116"/>
      <c r="L32" s="116"/>
      <c r="M32" s="116"/>
      <c r="N32" s="74"/>
    </row>
    <row r="33" spans="1:14" ht="15">
      <c r="A33" s="115"/>
      <c r="B33" s="128" t="s">
        <v>192</v>
      </c>
      <c r="C33" s="74"/>
      <c r="D33" s="74"/>
      <c r="E33" s="116">
        <f>IF(COUNTA(H15:H29)&gt;4,MIN(H15:H29),0)</f>
        <v>74</v>
      </c>
      <c r="F33" s="116"/>
      <c r="G33" s="116"/>
      <c r="H33" s="129"/>
      <c r="I33" s="116"/>
      <c r="J33" s="116"/>
      <c r="K33" s="116"/>
      <c r="L33" s="116"/>
      <c r="M33" s="116"/>
      <c r="N33" s="74"/>
    </row>
    <row r="34" spans="1:14" ht="15">
      <c r="A34" s="115"/>
      <c r="B34" s="128" t="s">
        <v>193</v>
      </c>
      <c r="C34" s="74"/>
      <c r="D34" s="74"/>
      <c r="E34" s="116">
        <f>SUM(E31-E32-E33)</f>
        <v>567</v>
      </c>
      <c r="F34" s="116"/>
      <c r="G34" s="116"/>
      <c r="H34" s="129"/>
      <c r="I34" s="116"/>
      <c r="J34" s="116"/>
      <c r="K34" s="116"/>
      <c r="L34" s="116"/>
      <c r="M34" s="116"/>
      <c r="N34" s="74"/>
    </row>
    <row r="35" spans="1:8" ht="12" customHeight="1">
      <c r="A35" s="130"/>
      <c r="B35" s="77"/>
      <c r="C35" s="77"/>
      <c r="D35" s="77"/>
      <c r="E35" s="131"/>
      <c r="F35" s="131"/>
      <c r="G35" s="131"/>
      <c r="H35" s="132"/>
    </row>
    <row r="36" spans="1:8" ht="7.5" customHeight="1">
      <c r="A36" s="115"/>
      <c r="B36" s="74"/>
      <c r="C36" s="74"/>
      <c r="D36" s="74"/>
      <c r="E36" s="116"/>
      <c r="F36" s="116"/>
      <c r="G36" s="116"/>
      <c r="H36" s="117"/>
    </row>
    <row r="37" spans="1:8" ht="15">
      <c r="A37" s="115"/>
      <c r="B37" s="128" t="s">
        <v>194</v>
      </c>
      <c r="C37" s="74"/>
      <c r="D37" s="74"/>
      <c r="E37" s="116">
        <f>SUM(E34:F34)</f>
        <v>567</v>
      </c>
      <c r="F37" s="116"/>
      <c r="G37" s="116"/>
      <c r="H37" s="117"/>
    </row>
    <row r="38" spans="1:8" ht="15">
      <c r="A38" s="115"/>
      <c r="B38" s="128" t="s">
        <v>195</v>
      </c>
      <c r="C38" s="74"/>
      <c r="D38" s="74"/>
      <c r="E38" s="133">
        <f>IF(COUNTA(H15:H29)&gt;4,ROUND(E37/(COUNTA(H15:H29)-2),4),ROUND(E37/(COUNTA(H15:H29)),4))</f>
        <v>81</v>
      </c>
      <c r="F38" s="116"/>
      <c r="G38" s="116"/>
      <c r="H38" s="117"/>
    </row>
    <row r="39" spans="1:8" ht="7.5" customHeight="1" thickBot="1">
      <c r="A39" s="115"/>
      <c r="B39" s="74"/>
      <c r="C39" s="74"/>
      <c r="D39" s="74"/>
      <c r="E39" s="116"/>
      <c r="F39" s="116"/>
      <c r="G39" s="116"/>
      <c r="H39" s="117"/>
    </row>
    <row r="40" spans="1:8" ht="5.25" customHeight="1">
      <c r="A40" s="173"/>
      <c r="B40" s="174"/>
      <c r="C40" s="174"/>
      <c r="D40" s="174"/>
      <c r="E40" s="175"/>
      <c r="F40" s="175"/>
      <c r="G40" s="175"/>
      <c r="H40" s="176"/>
    </row>
    <row r="41" spans="1:8" ht="15" customHeight="1" thickBot="1">
      <c r="A41" s="191"/>
      <c r="B41" s="378" t="s">
        <v>198</v>
      </c>
      <c r="C41" s="192"/>
      <c r="D41" s="192"/>
      <c r="E41" s="441">
        <f>E38</f>
        <v>81</v>
      </c>
      <c r="F41" s="183"/>
      <c r="G41" s="183"/>
      <c r="H41" s="193"/>
    </row>
    <row r="42" spans="1:8" ht="9.75" customHeight="1">
      <c r="A42" s="181"/>
      <c r="B42" s="178"/>
      <c r="C42" s="178"/>
      <c r="D42" s="178"/>
      <c r="E42" s="179"/>
      <c r="F42" s="179"/>
      <c r="G42" s="179"/>
      <c r="H42" s="182"/>
    </row>
    <row r="43" spans="1:8" ht="15" customHeight="1">
      <c r="A43" s="194"/>
      <c r="B43" s="195" t="s">
        <v>196</v>
      </c>
      <c r="C43" s="178"/>
      <c r="D43" s="178"/>
      <c r="E43" s="196">
        <f>IF(B8=0,0,IF(Category="Team",IF(B8&gt;3.4,5,IF(B8&lt;2.5,5,0)),IF(Category="Junior Pairs",IF(B8&gt;2.1,5,IF(B8&lt;1.2,5,0)),IF(Category="Senior Pairs",IF(B8&gt;2.4,5,IF(B8&lt;1.5,5,0))))))</f>
        <v>0</v>
      </c>
      <c r="F43" s="178"/>
      <c r="G43" s="178"/>
      <c r="H43" s="182"/>
    </row>
    <row r="44" spans="1:8" ht="15" customHeight="1" thickBot="1">
      <c r="A44" s="181"/>
      <c r="B44" s="195" t="s">
        <v>197</v>
      </c>
      <c r="C44" s="197"/>
      <c r="D44" s="197"/>
      <c r="E44" s="189">
        <v>0</v>
      </c>
      <c r="F44" s="198">
        <f>SUM(E43:E44)</f>
        <v>0</v>
      </c>
      <c r="G44" s="179"/>
      <c r="H44" s="182"/>
    </row>
    <row r="45" spans="1:8" ht="15">
      <c r="A45" s="173"/>
      <c r="B45" s="174"/>
      <c r="C45" s="199"/>
      <c r="D45" s="199"/>
      <c r="E45" s="175"/>
      <c r="F45" s="175"/>
      <c r="G45" s="175"/>
      <c r="H45" s="176"/>
    </row>
    <row r="46" spans="1:8" ht="15">
      <c r="A46" s="194"/>
      <c r="B46" s="195" t="s">
        <v>303</v>
      </c>
      <c r="C46" s="197"/>
      <c r="D46" s="197"/>
      <c r="E46" s="440">
        <f>ROUND(SUM(E41-E43-E44),4)</f>
        <v>81</v>
      </c>
      <c r="F46" s="179"/>
      <c r="G46" s="179"/>
      <c r="H46" s="182"/>
    </row>
    <row r="47" spans="1:8" ht="15.75" thickBot="1">
      <c r="A47" s="191"/>
      <c r="B47" s="192"/>
      <c r="C47" s="192"/>
      <c r="D47" s="192"/>
      <c r="E47" s="183"/>
      <c r="F47" s="183"/>
      <c r="G47" s="183"/>
      <c r="H47" s="193"/>
    </row>
  </sheetData>
  <sheetProtection sheet="1" objects="1" scenarios="1"/>
  <conditionalFormatting sqref="B8">
    <cfRule type="expression" priority="2" dxfId="0" stopIfTrue="1">
      <formula>OR(B8=0,B8="")</formula>
    </cfRule>
  </conditionalFormatting>
  <conditionalFormatting sqref="E43:E44">
    <cfRule type="cellIs" priority="1" dxfId="0" operator="greaterThan" stopIfTrue="1">
      <formula>0</formula>
    </cfRule>
  </conditionalFormatting>
  <printOptions/>
  <pageMargins left="0.5" right="0.5" top="0.75" bottom="0.75" header="0.25" footer="0.25"/>
  <pageSetup fitToHeight="1" fitToWidth="1" orientation="portrait" r:id="rId1"/>
</worksheet>
</file>

<file path=xl/worksheets/sheet37.xml><?xml version="1.0" encoding="utf-8"?>
<worksheet xmlns="http://schemas.openxmlformats.org/spreadsheetml/2006/main" xmlns:r="http://schemas.openxmlformats.org/officeDocument/2006/relationships">
  <sheetPr codeName="Sheet39">
    <pageSetUpPr fitToPage="1"/>
  </sheetPr>
  <dimension ref="A1:N47"/>
  <sheetViews>
    <sheetView showGridLines="0" zoomScale="75" zoomScaleNormal="75" zoomScalePageLayoutView="0" workbookViewId="0" topLeftCell="A1">
      <selection activeCell="H24" sqref="H24"/>
    </sheetView>
  </sheetViews>
  <sheetFormatPr defaultColWidth="12.57421875" defaultRowHeight="12.75"/>
  <cols>
    <col min="1" max="1" width="16.57421875" style="20" customWidth="1"/>
    <col min="2" max="2" width="12.00390625" style="20" customWidth="1"/>
    <col min="3" max="3" width="2.28125" style="20" customWidth="1"/>
    <col min="4" max="4" width="0.71875" style="20" customWidth="1"/>
    <col min="5" max="5" width="13.140625" style="20" customWidth="1"/>
    <col min="6" max="7" width="0.5625" style="20" customWidth="1"/>
    <col min="8" max="8" width="49.7109375" style="20" customWidth="1"/>
    <col min="9" max="16384" width="12.57421875" style="20" customWidth="1"/>
  </cols>
  <sheetData>
    <row r="1" spans="1:8" ht="15">
      <c r="A1" s="173"/>
      <c r="B1" s="174"/>
      <c r="C1" s="174"/>
      <c r="D1" s="174"/>
      <c r="E1" s="175"/>
      <c r="F1" s="175"/>
      <c r="G1" s="175"/>
      <c r="H1" s="176"/>
    </row>
    <row r="2" spans="1:8" ht="23.25">
      <c r="A2" s="177" t="str">
        <f>Competition</f>
        <v>World Championship</v>
      </c>
      <c r="B2" s="178"/>
      <c r="C2" s="178"/>
      <c r="D2" s="178"/>
      <c r="E2" s="179"/>
      <c r="F2" s="179"/>
      <c r="G2" s="179"/>
      <c r="H2" s="180" t="str">
        <f>Dates</f>
        <v>4. - 8. August 2010</v>
      </c>
    </row>
    <row r="3" spans="1:8" ht="12" customHeight="1">
      <c r="A3" s="181"/>
      <c r="B3" s="178"/>
      <c r="C3" s="178"/>
      <c r="D3" s="178"/>
      <c r="E3" s="179"/>
      <c r="F3" s="179"/>
      <c r="G3" s="179"/>
      <c r="H3" s="182"/>
    </row>
    <row r="4" spans="1:8" ht="12" customHeight="1" thickBot="1">
      <c r="A4" s="181"/>
      <c r="B4" s="178"/>
      <c r="C4" s="178"/>
      <c r="D4" s="192"/>
      <c r="E4" s="183"/>
      <c r="F4" s="179"/>
      <c r="G4" s="179"/>
      <c r="H4" s="182"/>
    </row>
    <row r="5" spans="1:8" ht="12" customHeight="1">
      <c r="A5" s="173"/>
      <c r="B5" s="174"/>
      <c r="C5" s="174"/>
      <c r="D5" s="178"/>
      <c r="E5" s="184"/>
      <c r="F5" s="175"/>
      <c r="G5" s="175"/>
      <c r="H5" s="176"/>
    </row>
    <row r="6" spans="1:8" ht="15">
      <c r="A6" s="181"/>
      <c r="B6" s="178"/>
      <c r="C6" s="178"/>
      <c r="D6" s="178"/>
      <c r="E6" s="185" t="s">
        <v>187</v>
      </c>
      <c r="F6" s="186" t="s">
        <v>365</v>
      </c>
      <c r="G6" s="179"/>
      <c r="H6" s="182"/>
    </row>
    <row r="7" spans="1:8" ht="18">
      <c r="A7" s="187" t="str">
        <f>Category</f>
        <v>Senior Pairs</v>
      </c>
      <c r="B7" s="178"/>
      <c r="C7" s="178"/>
      <c r="D7" s="178"/>
      <c r="E7" s="185" t="s">
        <v>67</v>
      </c>
      <c r="F7" s="188" t="str">
        <f>VLOOKUP($F$6,Competitor_Info,2,FALSE)</f>
        <v>France</v>
      </c>
      <c r="G7" s="188"/>
      <c r="H7" s="182"/>
    </row>
    <row r="8" spans="1:8" ht="18">
      <c r="A8" s="187" t="s">
        <v>188</v>
      </c>
      <c r="B8" s="189">
        <v>2.22</v>
      </c>
      <c r="C8" s="178"/>
      <c r="D8" s="178"/>
      <c r="E8" s="185"/>
      <c r="F8" s="190" t="str">
        <f>VLOOKUP($F$6,Competitor_Info,3,FALSE)</f>
        <v>France</v>
      </c>
      <c r="G8" s="190"/>
      <c r="H8" s="182"/>
    </row>
    <row r="9" spans="1:8" ht="12" customHeight="1" thickBot="1">
      <c r="A9" s="191"/>
      <c r="B9" s="192"/>
      <c r="C9" s="192"/>
      <c r="D9" s="192"/>
      <c r="E9" s="183"/>
      <c r="F9" s="183"/>
      <c r="G9" s="183"/>
      <c r="H9" s="193"/>
    </row>
    <row r="10" spans="1:8" ht="7.5" customHeight="1">
      <c r="A10" s="115"/>
      <c r="B10" s="74"/>
      <c r="C10" s="74"/>
      <c r="D10" s="74"/>
      <c r="E10" s="116"/>
      <c r="F10" s="116"/>
      <c r="G10" s="116"/>
      <c r="H10" s="117"/>
    </row>
    <row r="11" spans="1:8" ht="23.25">
      <c r="A11" s="118" t="s">
        <v>379</v>
      </c>
      <c r="B11" s="119"/>
      <c r="C11" s="119"/>
      <c r="D11" s="119"/>
      <c r="E11" s="119"/>
      <c r="F11" s="120"/>
      <c r="G11" s="120"/>
      <c r="H11" s="121"/>
    </row>
    <row r="12" spans="1:8" ht="7.5" customHeight="1">
      <c r="A12" s="115"/>
      <c r="B12" s="74"/>
      <c r="C12" s="74"/>
      <c r="D12" s="74"/>
      <c r="E12" s="116"/>
      <c r="F12" s="116"/>
      <c r="G12" s="116"/>
      <c r="H12" s="117"/>
    </row>
    <row r="13" spans="1:8" s="124" customFormat="1" ht="15">
      <c r="A13" s="122"/>
      <c r="B13" s="123"/>
      <c r="C13" s="123"/>
      <c r="D13" s="123"/>
      <c r="E13" s="379"/>
      <c r="F13" s="379"/>
      <c r="G13" s="379"/>
      <c r="H13" s="384" t="s">
        <v>114</v>
      </c>
    </row>
    <row r="14" spans="1:8" ht="15">
      <c r="A14" s="125"/>
      <c r="B14" s="126"/>
      <c r="C14" s="80"/>
      <c r="D14" s="80"/>
      <c r="E14" s="380"/>
      <c r="F14" s="380"/>
      <c r="G14" s="380"/>
      <c r="H14" s="382"/>
    </row>
    <row r="15" spans="1:8" ht="15">
      <c r="A15" s="125" t="str">
        <f>IF(Judge1="","",('Competition Info.'!B12))</f>
        <v>Judge 1:</v>
      </c>
      <c r="B15" s="80" t="str">
        <f>IF(Judge1="","",(Judge1))</f>
        <v>Isabella Beltramo</v>
      </c>
      <c r="C15" s="80"/>
      <c r="D15" s="80"/>
      <c r="E15" s="381"/>
      <c r="F15" s="381"/>
      <c r="G15" s="381"/>
      <c r="H15" s="466">
        <v>89</v>
      </c>
    </row>
    <row r="16" spans="1:8" ht="15">
      <c r="A16" s="125" t="str">
        <f>IF(Judge2="","",('Competition Info.'!B13))</f>
        <v>Judge 2:</v>
      </c>
      <c r="B16" s="80" t="str">
        <f>IF(Judge2="","",(Judge2))</f>
        <v>Zoey Flesher</v>
      </c>
      <c r="C16" s="80"/>
      <c r="D16" s="80"/>
      <c r="E16" s="381"/>
      <c r="F16" s="381"/>
      <c r="G16" s="381"/>
      <c r="H16" s="466">
        <v>92</v>
      </c>
    </row>
    <row r="17" spans="1:8" ht="15">
      <c r="A17" s="125" t="str">
        <f>IF(Judge3="","",('Competition Info.'!B14))</f>
        <v>Judge 3:</v>
      </c>
      <c r="B17" s="80" t="str">
        <f>IF(Judge3="","",(Judge3))</f>
        <v>Janne Tou</v>
      </c>
      <c r="C17" s="80"/>
      <c r="D17" s="80"/>
      <c r="E17" s="381"/>
      <c r="F17" s="381"/>
      <c r="G17" s="381"/>
      <c r="H17" s="466">
        <v>90</v>
      </c>
    </row>
    <row r="18" spans="1:8" ht="15">
      <c r="A18" s="125" t="str">
        <f>IF(Judge4="","",('Competition Info.'!B15))</f>
        <v>Judge 4:</v>
      </c>
      <c r="B18" s="80" t="str">
        <f>IF(Judge4="","",(Judge4))</f>
        <v>Ron Kopas</v>
      </c>
      <c r="C18" s="80"/>
      <c r="D18" s="80"/>
      <c r="E18" s="381"/>
      <c r="F18" s="381"/>
      <c r="G18" s="381"/>
      <c r="H18" s="466">
        <v>85</v>
      </c>
    </row>
    <row r="19" spans="1:8" ht="15">
      <c r="A19" s="125" t="str">
        <f>IF(Judge5="","",('Competition Info.'!B16))</f>
        <v>Judge 5:</v>
      </c>
      <c r="B19" s="80" t="str">
        <f>IF(Judge5="","",(Judge5))</f>
        <v>Sheri Carter</v>
      </c>
      <c r="C19" s="80"/>
      <c r="D19" s="80"/>
      <c r="E19" s="381"/>
      <c r="F19" s="381"/>
      <c r="G19" s="381"/>
      <c r="H19" s="466">
        <v>82</v>
      </c>
    </row>
    <row r="20" spans="1:8" ht="15">
      <c r="A20" s="125" t="str">
        <f>IF(Judge6="","",('Competition Info.'!B17))</f>
        <v>Judge 6:</v>
      </c>
      <c r="B20" s="80" t="str">
        <f>IF(Judge6="","",(Judge6))</f>
        <v>Yasuyo Yumiya</v>
      </c>
      <c r="C20" s="80"/>
      <c r="D20" s="80"/>
      <c r="E20" s="381"/>
      <c r="F20" s="381"/>
      <c r="G20" s="381"/>
      <c r="H20" s="466">
        <v>87</v>
      </c>
    </row>
    <row r="21" spans="1:8" ht="15">
      <c r="A21" s="125" t="str">
        <f>IF(Judge7="","",('Competition Info.'!B18))</f>
        <v>Judge 7:</v>
      </c>
      <c r="B21" s="80" t="str">
        <f>IF(Judge7="","",(Judge7))</f>
        <v>Evy Santermans</v>
      </c>
      <c r="C21" s="80"/>
      <c r="D21" s="80"/>
      <c r="E21" s="381"/>
      <c r="F21" s="381"/>
      <c r="G21" s="381"/>
      <c r="H21" s="466">
        <v>90</v>
      </c>
    </row>
    <row r="22" spans="1:8" ht="15">
      <c r="A22" s="125" t="str">
        <f>IF(Judge8="","",('Competition Info.'!B19))</f>
        <v>Judge 8:</v>
      </c>
      <c r="B22" s="80" t="str">
        <f>IF(Judge8="","",(Judge8))</f>
        <v>Àngel Escuin</v>
      </c>
      <c r="C22" s="80"/>
      <c r="D22" s="80"/>
      <c r="E22" s="381"/>
      <c r="F22" s="381"/>
      <c r="G22" s="381"/>
      <c r="H22" s="466">
        <v>93</v>
      </c>
    </row>
    <row r="23" spans="1:8" ht="15">
      <c r="A23" s="125" t="str">
        <f>IF(Judge9="","",('Competition Info.'!B20))</f>
        <v>Judge 9:</v>
      </c>
      <c r="B23" s="80" t="str">
        <f>IF(Judge9="","",(Judge9))</f>
        <v>Rebeca Lelaizant</v>
      </c>
      <c r="C23" s="80"/>
      <c r="D23" s="80"/>
      <c r="E23" s="381"/>
      <c r="F23" s="381"/>
      <c r="G23" s="381"/>
      <c r="H23" s="466">
        <v>91</v>
      </c>
    </row>
    <row r="24" spans="1:8" ht="15">
      <c r="A24" s="125">
        <f>IF(Judge10="","",('Competition Info.'!B21))</f>
      </c>
      <c r="B24" s="80">
        <f>IF(Judge10="","",(Judge10))</f>
      </c>
      <c r="C24" s="80"/>
      <c r="D24" s="80"/>
      <c r="E24" s="381"/>
      <c r="F24" s="381"/>
      <c r="G24" s="381"/>
      <c r="H24" s="383"/>
    </row>
    <row r="25" spans="1:9" ht="15">
      <c r="A25" s="125">
        <f>IF(Judge11="","",('Competition Info.'!B22))</f>
      </c>
      <c r="B25" s="80">
        <f>IF(Judge11="","",(Judge11))</f>
      </c>
      <c r="C25" s="80"/>
      <c r="D25" s="80"/>
      <c r="E25" s="381"/>
      <c r="F25" s="381"/>
      <c r="G25" s="381"/>
      <c r="H25" s="383"/>
      <c r="I25" s="127"/>
    </row>
    <row r="26" spans="1:8" ht="15">
      <c r="A26" s="125">
        <f>IF(Judge12="","",('Competition Info.'!B23))</f>
      </c>
      <c r="B26" s="80">
        <f>IF(Judge12="","",(Judge12))</f>
      </c>
      <c r="C26" s="80"/>
      <c r="D26" s="80"/>
      <c r="E26" s="381"/>
      <c r="F26" s="381"/>
      <c r="G26" s="381"/>
      <c r="H26" s="383"/>
    </row>
    <row r="27" spans="1:8" ht="15">
      <c r="A27" s="125">
        <f>IF(Judge13="","",('Competition Info.'!B24))</f>
      </c>
      <c r="B27" s="80">
        <f>IF(Judge13="","",(Judge13))</f>
      </c>
      <c r="C27" s="80"/>
      <c r="D27" s="80"/>
      <c r="E27" s="381"/>
      <c r="F27" s="381"/>
      <c r="G27" s="381"/>
      <c r="H27" s="383"/>
    </row>
    <row r="28" spans="1:8" ht="15">
      <c r="A28" s="125">
        <f>IF(Judge14="","",('Competition Info.'!B25))</f>
      </c>
      <c r="B28" s="80">
        <f>IF(Judge14="","",(Judge14))</f>
      </c>
      <c r="C28" s="80"/>
      <c r="D28" s="80"/>
      <c r="E28" s="381"/>
      <c r="F28" s="381"/>
      <c r="G28" s="381"/>
      <c r="H28" s="383"/>
    </row>
    <row r="29" spans="1:8" ht="15">
      <c r="A29" s="125">
        <f>IF(Judge15="","",('Competition Info.'!B26))</f>
      </c>
      <c r="B29" s="80">
        <f>IF(Judge15="","",(Judge15))</f>
      </c>
      <c r="C29" s="80"/>
      <c r="D29" s="80"/>
      <c r="E29" s="381"/>
      <c r="F29" s="381"/>
      <c r="G29" s="381"/>
      <c r="H29" s="383"/>
    </row>
    <row r="30" spans="1:8" ht="12" customHeight="1">
      <c r="A30" s="115"/>
      <c r="B30" s="74"/>
      <c r="C30" s="74"/>
      <c r="D30" s="74"/>
      <c r="E30" s="116"/>
      <c r="F30" s="116"/>
      <c r="G30" s="116"/>
      <c r="H30" s="117"/>
    </row>
    <row r="31" spans="1:8" ht="15">
      <c r="A31" s="115"/>
      <c r="B31" s="128" t="s">
        <v>190</v>
      </c>
      <c r="C31" s="74"/>
      <c r="D31" s="74"/>
      <c r="E31" s="116">
        <f>SUM(H15:H29)</f>
        <v>799</v>
      </c>
      <c r="F31" s="116"/>
      <c r="G31" s="116"/>
      <c r="H31" s="129"/>
    </row>
    <row r="32" spans="1:14" ht="15">
      <c r="A32" s="115"/>
      <c r="B32" s="128" t="s">
        <v>191</v>
      </c>
      <c r="C32" s="74"/>
      <c r="D32" s="74"/>
      <c r="E32" s="116">
        <f>IF(COUNTA(H15:H29)&gt;4,MAX(H15:H29),0)</f>
        <v>93</v>
      </c>
      <c r="F32" s="116"/>
      <c r="G32" s="116"/>
      <c r="H32" s="129"/>
      <c r="I32" s="116"/>
      <c r="J32" s="116"/>
      <c r="K32" s="116"/>
      <c r="L32" s="116"/>
      <c r="M32" s="116"/>
      <c r="N32" s="74"/>
    </row>
    <row r="33" spans="1:14" ht="15">
      <c r="A33" s="115"/>
      <c r="B33" s="128" t="s">
        <v>192</v>
      </c>
      <c r="C33" s="74"/>
      <c r="D33" s="74"/>
      <c r="E33" s="116">
        <f>IF(COUNTA(H15:H29)&gt;4,MIN(H15:H29),0)</f>
        <v>82</v>
      </c>
      <c r="F33" s="116"/>
      <c r="G33" s="116"/>
      <c r="H33" s="129"/>
      <c r="I33" s="116"/>
      <c r="J33" s="116"/>
      <c r="K33" s="116"/>
      <c r="L33" s="116"/>
      <c r="M33" s="116"/>
      <c r="N33" s="74"/>
    </row>
    <row r="34" spans="1:14" ht="15">
      <c r="A34" s="115"/>
      <c r="B34" s="128" t="s">
        <v>193</v>
      </c>
      <c r="C34" s="74"/>
      <c r="D34" s="74"/>
      <c r="E34" s="116">
        <f>SUM(E31-E32-E33)</f>
        <v>624</v>
      </c>
      <c r="F34" s="116"/>
      <c r="G34" s="116"/>
      <c r="H34" s="129"/>
      <c r="I34" s="116"/>
      <c r="J34" s="116"/>
      <c r="K34" s="116"/>
      <c r="L34" s="116"/>
      <c r="M34" s="116"/>
      <c r="N34" s="74"/>
    </row>
    <row r="35" spans="1:8" ht="12" customHeight="1">
      <c r="A35" s="130"/>
      <c r="B35" s="77"/>
      <c r="C35" s="77"/>
      <c r="D35" s="77"/>
      <c r="E35" s="131"/>
      <c r="F35" s="131"/>
      <c r="G35" s="131"/>
      <c r="H35" s="132"/>
    </row>
    <row r="36" spans="1:8" ht="7.5" customHeight="1">
      <c r="A36" s="115"/>
      <c r="B36" s="74"/>
      <c r="C36" s="74"/>
      <c r="D36" s="74"/>
      <c r="E36" s="116"/>
      <c r="F36" s="116"/>
      <c r="G36" s="116"/>
      <c r="H36" s="117"/>
    </row>
    <row r="37" spans="1:8" ht="15">
      <c r="A37" s="115"/>
      <c r="B37" s="128" t="s">
        <v>194</v>
      </c>
      <c r="C37" s="74"/>
      <c r="D37" s="74"/>
      <c r="E37" s="116">
        <f>SUM(E34:F34)</f>
        <v>624</v>
      </c>
      <c r="F37" s="116"/>
      <c r="G37" s="116"/>
      <c r="H37" s="117"/>
    </row>
    <row r="38" spans="1:8" ht="15">
      <c r="A38" s="115"/>
      <c r="B38" s="128" t="s">
        <v>195</v>
      </c>
      <c r="C38" s="74"/>
      <c r="D38" s="74"/>
      <c r="E38" s="133">
        <f>IF(COUNTA(H15:H29)&gt;4,ROUND(E37/(COUNTA(H15:H29)-2),4),ROUND(E37/(COUNTA(H15:H29)),4))</f>
        <v>89.1429</v>
      </c>
      <c r="F38" s="116"/>
      <c r="G38" s="116"/>
      <c r="H38" s="117"/>
    </row>
    <row r="39" spans="1:8" ht="7.5" customHeight="1" thickBot="1">
      <c r="A39" s="115"/>
      <c r="B39" s="74"/>
      <c r="C39" s="74"/>
      <c r="D39" s="74"/>
      <c r="E39" s="116"/>
      <c r="F39" s="116"/>
      <c r="G39" s="116"/>
      <c r="H39" s="117"/>
    </row>
    <row r="40" spans="1:8" ht="5.25" customHeight="1">
      <c r="A40" s="173"/>
      <c r="B40" s="174"/>
      <c r="C40" s="174"/>
      <c r="D40" s="174"/>
      <c r="E40" s="175"/>
      <c r="F40" s="175"/>
      <c r="G40" s="175"/>
      <c r="H40" s="176"/>
    </row>
    <row r="41" spans="1:8" ht="15" customHeight="1" thickBot="1">
      <c r="A41" s="191"/>
      <c r="B41" s="378" t="s">
        <v>198</v>
      </c>
      <c r="C41" s="192"/>
      <c r="D41" s="192"/>
      <c r="E41" s="441">
        <f>E38</f>
        <v>89.1429</v>
      </c>
      <c r="F41" s="183"/>
      <c r="G41" s="183"/>
      <c r="H41" s="193"/>
    </row>
    <row r="42" spans="1:8" ht="9.75" customHeight="1">
      <c r="A42" s="181"/>
      <c r="B42" s="178"/>
      <c r="C42" s="178"/>
      <c r="D42" s="178"/>
      <c r="E42" s="179"/>
      <c r="F42" s="179"/>
      <c r="G42" s="179"/>
      <c r="H42" s="182"/>
    </row>
    <row r="43" spans="1:8" ht="15" customHeight="1">
      <c r="A43" s="194"/>
      <c r="B43" s="195" t="s">
        <v>196</v>
      </c>
      <c r="C43" s="178"/>
      <c r="D43" s="178"/>
      <c r="E43" s="196">
        <f>IF(B8=0,0,IF(Category="Team",IF(B8&gt;3.4,5,IF(B8&lt;2.5,5,0)),IF(Category="Junior Pairs",IF(B8&gt;2.1,5,IF(B8&lt;1.2,5,0)),IF(Category="Senior Pairs",IF(B8&gt;2.4,5,IF(B8&lt;1.5,5,0))))))</f>
        <v>0</v>
      </c>
      <c r="F43" s="178"/>
      <c r="G43" s="178"/>
      <c r="H43" s="182"/>
    </row>
    <row r="44" spans="1:8" ht="15" customHeight="1" thickBot="1">
      <c r="A44" s="181"/>
      <c r="B44" s="195" t="s">
        <v>197</v>
      </c>
      <c r="C44" s="197"/>
      <c r="D44" s="197"/>
      <c r="E44" s="189">
        <v>0</v>
      </c>
      <c r="F44" s="198">
        <f>SUM(E43:E44)</f>
        <v>0</v>
      </c>
      <c r="G44" s="179"/>
      <c r="H44" s="182"/>
    </row>
    <row r="45" spans="1:8" ht="15">
      <c r="A45" s="173"/>
      <c r="B45" s="174"/>
      <c r="C45" s="199"/>
      <c r="D45" s="199"/>
      <c r="E45" s="175"/>
      <c r="F45" s="175"/>
      <c r="G45" s="175"/>
      <c r="H45" s="176"/>
    </row>
    <row r="46" spans="1:8" ht="15">
      <c r="A46" s="194"/>
      <c r="B46" s="195" t="s">
        <v>303</v>
      </c>
      <c r="C46" s="197"/>
      <c r="D46" s="197"/>
      <c r="E46" s="440">
        <f>ROUND(SUM(E41-E43-E44),4)</f>
        <v>89.1429</v>
      </c>
      <c r="F46" s="179"/>
      <c r="G46" s="179"/>
      <c r="H46" s="182"/>
    </row>
    <row r="47" spans="1:8" ht="15.75" thickBot="1">
      <c r="A47" s="191"/>
      <c r="B47" s="192"/>
      <c r="C47" s="192"/>
      <c r="D47" s="192"/>
      <c r="E47" s="183"/>
      <c r="F47" s="183"/>
      <c r="G47" s="183"/>
      <c r="H47" s="193"/>
    </row>
  </sheetData>
  <sheetProtection sheet="1" objects="1" scenarios="1"/>
  <conditionalFormatting sqref="B8">
    <cfRule type="expression" priority="2" dxfId="0" stopIfTrue="1">
      <formula>OR(B8=0,B8="")</formula>
    </cfRule>
  </conditionalFormatting>
  <conditionalFormatting sqref="E43:E44">
    <cfRule type="cellIs" priority="1" dxfId="0" operator="greaterThan" stopIfTrue="1">
      <formula>0</formula>
    </cfRule>
  </conditionalFormatting>
  <printOptions/>
  <pageMargins left="0.5" right="0.5" top="0.75" bottom="0.75" header="0.25" footer="0.25"/>
  <pageSetup fitToHeight="1" fitToWidth="1" orientation="portrait" r:id="rId1"/>
</worksheet>
</file>

<file path=xl/worksheets/sheet38.xml><?xml version="1.0" encoding="utf-8"?>
<worksheet xmlns="http://schemas.openxmlformats.org/spreadsheetml/2006/main" xmlns:r="http://schemas.openxmlformats.org/officeDocument/2006/relationships">
  <sheetPr codeName="Sheet40">
    <pageSetUpPr fitToPage="1"/>
  </sheetPr>
  <dimension ref="A1:N47"/>
  <sheetViews>
    <sheetView showGridLines="0" zoomScale="75" zoomScaleNormal="75" zoomScalePageLayoutView="0" workbookViewId="0" topLeftCell="A1">
      <selection activeCell="H24" sqref="H24"/>
    </sheetView>
  </sheetViews>
  <sheetFormatPr defaultColWidth="12.57421875" defaultRowHeight="12.75"/>
  <cols>
    <col min="1" max="1" width="16.57421875" style="20" customWidth="1"/>
    <col min="2" max="2" width="12.00390625" style="20" customWidth="1"/>
    <col min="3" max="3" width="2.28125" style="20" customWidth="1"/>
    <col min="4" max="4" width="0.71875" style="20" customWidth="1"/>
    <col min="5" max="5" width="13.140625" style="20" customWidth="1"/>
    <col min="6" max="7" width="0.5625" style="20" customWidth="1"/>
    <col min="8" max="8" width="49.7109375" style="20" customWidth="1"/>
    <col min="9" max="16384" width="12.57421875" style="20" customWidth="1"/>
  </cols>
  <sheetData>
    <row r="1" spans="1:8" ht="15">
      <c r="A1" s="173"/>
      <c r="B1" s="174"/>
      <c r="C1" s="174"/>
      <c r="D1" s="174"/>
      <c r="E1" s="175"/>
      <c r="F1" s="175"/>
      <c r="G1" s="175"/>
      <c r="H1" s="176"/>
    </row>
    <row r="2" spans="1:8" ht="23.25">
      <c r="A2" s="177" t="str">
        <f>Competition</f>
        <v>World Championship</v>
      </c>
      <c r="B2" s="178"/>
      <c r="C2" s="178"/>
      <c r="D2" s="178"/>
      <c r="E2" s="179"/>
      <c r="F2" s="179"/>
      <c r="G2" s="179"/>
      <c r="H2" s="180" t="str">
        <f>Dates</f>
        <v>4. - 8. August 2010</v>
      </c>
    </row>
    <row r="3" spans="1:8" ht="12" customHeight="1">
      <c r="A3" s="181"/>
      <c r="B3" s="178"/>
      <c r="C3" s="178"/>
      <c r="D3" s="178"/>
      <c r="E3" s="179"/>
      <c r="F3" s="179"/>
      <c r="G3" s="179"/>
      <c r="H3" s="182"/>
    </row>
    <row r="4" spans="1:8" ht="12" customHeight="1" thickBot="1">
      <c r="A4" s="181"/>
      <c r="B4" s="178"/>
      <c r="C4" s="178"/>
      <c r="D4" s="192"/>
      <c r="E4" s="183"/>
      <c r="F4" s="179"/>
      <c r="G4" s="179"/>
      <c r="H4" s="182"/>
    </row>
    <row r="5" spans="1:8" ht="12" customHeight="1">
      <c r="A5" s="173"/>
      <c r="B5" s="174"/>
      <c r="C5" s="174"/>
      <c r="D5" s="178"/>
      <c r="E5" s="184"/>
      <c r="F5" s="175"/>
      <c r="G5" s="175"/>
      <c r="H5" s="176"/>
    </row>
    <row r="6" spans="1:8" ht="15">
      <c r="A6" s="181"/>
      <c r="B6" s="178"/>
      <c r="C6" s="178"/>
      <c r="D6" s="178"/>
      <c r="E6" s="185" t="s">
        <v>187</v>
      </c>
      <c r="F6" s="186" t="s">
        <v>371</v>
      </c>
      <c r="G6" s="179"/>
      <c r="H6" s="182"/>
    </row>
    <row r="7" spans="1:8" ht="18">
      <c r="A7" s="187" t="str">
        <f>Category</f>
        <v>Senior Pairs</v>
      </c>
      <c r="B7" s="178"/>
      <c r="C7" s="178"/>
      <c r="D7" s="178"/>
      <c r="E7" s="185" t="s">
        <v>67</v>
      </c>
      <c r="F7" s="188" t="str">
        <f>VLOOKUP($F$6,Competitor_Info,2,FALSE)</f>
        <v>Japan</v>
      </c>
      <c r="G7" s="188"/>
      <c r="H7" s="182"/>
    </row>
    <row r="8" spans="1:8" ht="18">
      <c r="A8" s="187" t="s">
        <v>188</v>
      </c>
      <c r="B8" s="189">
        <v>2.36</v>
      </c>
      <c r="C8" s="178"/>
      <c r="D8" s="178"/>
      <c r="E8" s="185"/>
      <c r="F8" s="190" t="str">
        <f>VLOOKUP($F$6,Competitor_Info,3,FALSE)</f>
        <v>Japan</v>
      </c>
      <c r="G8" s="190"/>
      <c r="H8" s="182"/>
    </row>
    <row r="9" spans="1:8" ht="12" customHeight="1" thickBot="1">
      <c r="A9" s="191"/>
      <c r="B9" s="192"/>
      <c r="C9" s="192"/>
      <c r="D9" s="192"/>
      <c r="E9" s="183"/>
      <c r="F9" s="183"/>
      <c r="G9" s="183"/>
      <c r="H9" s="193"/>
    </row>
    <row r="10" spans="1:8" ht="7.5" customHeight="1">
      <c r="A10" s="115"/>
      <c r="B10" s="74"/>
      <c r="C10" s="74"/>
      <c r="D10" s="74"/>
      <c r="E10" s="116"/>
      <c r="F10" s="116"/>
      <c r="G10" s="116"/>
      <c r="H10" s="117"/>
    </row>
    <row r="11" spans="1:8" ht="23.25">
      <c r="A11" s="118" t="s">
        <v>379</v>
      </c>
      <c r="B11" s="119"/>
      <c r="C11" s="119"/>
      <c r="D11" s="119"/>
      <c r="E11" s="119"/>
      <c r="F11" s="120"/>
      <c r="G11" s="120"/>
      <c r="H11" s="121"/>
    </row>
    <row r="12" spans="1:8" ht="7.5" customHeight="1">
      <c r="A12" s="115"/>
      <c r="B12" s="74"/>
      <c r="C12" s="74"/>
      <c r="D12" s="74"/>
      <c r="E12" s="116"/>
      <c r="F12" s="116"/>
      <c r="G12" s="116"/>
      <c r="H12" s="117"/>
    </row>
    <row r="13" spans="1:8" s="124" customFormat="1" ht="15">
      <c r="A13" s="122"/>
      <c r="B13" s="123"/>
      <c r="C13" s="123"/>
      <c r="D13" s="123"/>
      <c r="E13" s="379"/>
      <c r="F13" s="379"/>
      <c r="G13" s="379"/>
      <c r="H13" s="384" t="s">
        <v>114</v>
      </c>
    </row>
    <row r="14" spans="1:8" ht="15">
      <c r="A14" s="125"/>
      <c r="B14" s="126"/>
      <c r="C14" s="80"/>
      <c r="D14" s="80"/>
      <c r="E14" s="380"/>
      <c r="F14" s="380"/>
      <c r="G14" s="380"/>
      <c r="H14" s="382"/>
    </row>
    <row r="15" spans="1:8" ht="15">
      <c r="A15" s="125" t="str">
        <f>IF(Judge1="","",('Competition Info.'!B12))</f>
        <v>Judge 1:</v>
      </c>
      <c r="B15" s="80" t="str">
        <f>IF(Judge1="","",(Judge1))</f>
        <v>Isabella Beltramo</v>
      </c>
      <c r="C15" s="80"/>
      <c r="D15" s="80"/>
      <c r="E15" s="381"/>
      <c r="F15" s="381"/>
      <c r="G15" s="381"/>
      <c r="H15" s="466">
        <v>92</v>
      </c>
    </row>
    <row r="16" spans="1:8" ht="15">
      <c r="A16" s="125" t="str">
        <f>IF(Judge2="","",('Competition Info.'!B13))</f>
        <v>Judge 2:</v>
      </c>
      <c r="B16" s="80" t="str">
        <f>IF(Judge2="","",(Judge2))</f>
        <v>Zoey Flesher</v>
      </c>
      <c r="C16" s="80"/>
      <c r="D16" s="80"/>
      <c r="E16" s="381"/>
      <c r="F16" s="381"/>
      <c r="G16" s="381"/>
      <c r="H16" s="466">
        <v>95</v>
      </c>
    </row>
    <row r="17" spans="1:8" ht="15">
      <c r="A17" s="125" t="str">
        <f>IF(Judge3="","",('Competition Info.'!B14))</f>
        <v>Judge 3:</v>
      </c>
      <c r="B17" s="80" t="str">
        <f>IF(Judge3="","",(Judge3))</f>
        <v>Janne Tou</v>
      </c>
      <c r="C17" s="80"/>
      <c r="D17" s="80"/>
      <c r="E17" s="381"/>
      <c r="F17" s="381"/>
      <c r="G17" s="381"/>
      <c r="H17" s="466">
        <v>88.5</v>
      </c>
    </row>
    <row r="18" spans="1:8" ht="15">
      <c r="A18" s="125" t="str">
        <f>IF(Judge4="","",('Competition Info.'!B15))</f>
        <v>Judge 4:</v>
      </c>
      <c r="B18" s="80" t="str">
        <f>IF(Judge4="","",(Judge4))</f>
        <v>Ron Kopas</v>
      </c>
      <c r="C18" s="80"/>
      <c r="D18" s="80"/>
      <c r="E18" s="381"/>
      <c r="F18" s="381"/>
      <c r="G18" s="381"/>
      <c r="H18" s="466">
        <v>93</v>
      </c>
    </row>
    <row r="19" spans="1:8" ht="15">
      <c r="A19" s="125" t="str">
        <f>IF(Judge5="","",('Competition Info.'!B16))</f>
        <v>Judge 5:</v>
      </c>
      <c r="B19" s="80" t="str">
        <f>IF(Judge5="","",(Judge5))</f>
        <v>Sheri Carter</v>
      </c>
      <c r="C19" s="80"/>
      <c r="D19" s="80"/>
      <c r="E19" s="381"/>
      <c r="F19" s="381"/>
      <c r="G19" s="381"/>
      <c r="H19" s="466">
        <v>90</v>
      </c>
    </row>
    <row r="20" spans="1:8" ht="15">
      <c r="A20" s="125" t="str">
        <f>IF(Judge6="","",('Competition Info.'!B17))</f>
        <v>Judge 6:</v>
      </c>
      <c r="B20" s="80" t="str">
        <f>IF(Judge6="","",(Judge6))</f>
        <v>Yasuyo Yumiya</v>
      </c>
      <c r="C20" s="80"/>
      <c r="D20" s="80"/>
      <c r="E20" s="381"/>
      <c r="F20" s="381"/>
      <c r="G20" s="381"/>
      <c r="H20" s="466">
        <v>91</v>
      </c>
    </row>
    <row r="21" spans="1:8" ht="15">
      <c r="A21" s="125" t="str">
        <f>IF(Judge7="","",('Competition Info.'!B18))</f>
        <v>Judge 7:</v>
      </c>
      <c r="B21" s="80" t="str">
        <f>IF(Judge7="","",(Judge7))</f>
        <v>Evy Santermans</v>
      </c>
      <c r="C21" s="80"/>
      <c r="D21" s="80"/>
      <c r="E21" s="381"/>
      <c r="F21" s="381"/>
      <c r="G21" s="381"/>
      <c r="H21" s="466">
        <v>88</v>
      </c>
    </row>
    <row r="22" spans="1:8" ht="15">
      <c r="A22" s="125" t="str">
        <f>IF(Judge8="","",('Competition Info.'!B19))</f>
        <v>Judge 8:</v>
      </c>
      <c r="B22" s="80" t="str">
        <f>IF(Judge8="","",(Judge8))</f>
        <v>Àngel Escuin</v>
      </c>
      <c r="C22" s="80"/>
      <c r="D22" s="80"/>
      <c r="E22" s="381"/>
      <c r="F22" s="381"/>
      <c r="G22" s="381"/>
      <c r="H22" s="466">
        <v>90</v>
      </c>
    </row>
    <row r="23" spans="1:8" ht="15">
      <c r="A23" s="125" t="str">
        <f>IF(Judge9="","",('Competition Info.'!B20))</f>
        <v>Judge 9:</v>
      </c>
      <c r="B23" s="80" t="str">
        <f>IF(Judge9="","",(Judge9))</f>
        <v>Rebeca Lelaizant</v>
      </c>
      <c r="C23" s="80"/>
      <c r="D23" s="80"/>
      <c r="E23" s="381"/>
      <c r="F23" s="381"/>
      <c r="G23" s="381"/>
      <c r="H23" s="466">
        <v>90</v>
      </c>
    </row>
    <row r="24" spans="1:8" ht="15">
      <c r="A24" s="125">
        <f>IF(Judge10="","",('Competition Info.'!B21))</f>
      </c>
      <c r="B24" s="80">
        <f>IF(Judge10="","",(Judge10))</f>
      </c>
      <c r="C24" s="80"/>
      <c r="D24" s="80"/>
      <c r="E24" s="381"/>
      <c r="F24" s="381"/>
      <c r="G24" s="381"/>
      <c r="H24" s="383"/>
    </row>
    <row r="25" spans="1:9" ht="15">
      <c r="A25" s="125">
        <f>IF(Judge11="","",('Competition Info.'!B22))</f>
      </c>
      <c r="B25" s="80">
        <f>IF(Judge11="","",(Judge11))</f>
      </c>
      <c r="C25" s="80"/>
      <c r="D25" s="80"/>
      <c r="E25" s="381"/>
      <c r="F25" s="381"/>
      <c r="G25" s="381"/>
      <c r="H25" s="383"/>
      <c r="I25" s="127"/>
    </row>
    <row r="26" spans="1:8" ht="15">
      <c r="A26" s="125">
        <f>IF(Judge12="","",('Competition Info.'!B23))</f>
      </c>
      <c r="B26" s="80">
        <f>IF(Judge12="","",(Judge12))</f>
      </c>
      <c r="C26" s="80"/>
      <c r="D26" s="80"/>
      <c r="E26" s="381"/>
      <c r="F26" s="381"/>
      <c r="G26" s="381"/>
      <c r="H26" s="383"/>
    </row>
    <row r="27" spans="1:8" ht="15">
      <c r="A27" s="125">
        <f>IF(Judge13="","",('Competition Info.'!B24))</f>
      </c>
      <c r="B27" s="80">
        <f>IF(Judge13="","",(Judge13))</f>
      </c>
      <c r="C27" s="80"/>
      <c r="D27" s="80"/>
      <c r="E27" s="381"/>
      <c r="F27" s="381"/>
      <c r="G27" s="381"/>
      <c r="H27" s="383"/>
    </row>
    <row r="28" spans="1:8" ht="15">
      <c r="A28" s="125">
        <f>IF(Judge14="","",('Competition Info.'!B25))</f>
      </c>
      <c r="B28" s="80">
        <f>IF(Judge14="","",(Judge14))</f>
      </c>
      <c r="C28" s="80"/>
      <c r="D28" s="80"/>
      <c r="E28" s="381"/>
      <c r="F28" s="381"/>
      <c r="G28" s="381"/>
      <c r="H28" s="383"/>
    </row>
    <row r="29" spans="1:8" ht="15">
      <c r="A29" s="125">
        <f>IF(Judge15="","",('Competition Info.'!B26))</f>
      </c>
      <c r="B29" s="80">
        <f>IF(Judge15="","",(Judge15))</f>
      </c>
      <c r="C29" s="80"/>
      <c r="D29" s="80"/>
      <c r="E29" s="381"/>
      <c r="F29" s="381"/>
      <c r="G29" s="381"/>
      <c r="H29" s="383"/>
    </row>
    <row r="30" spans="1:8" ht="12" customHeight="1">
      <c r="A30" s="115"/>
      <c r="B30" s="74"/>
      <c r="C30" s="74"/>
      <c r="D30" s="74"/>
      <c r="E30" s="116"/>
      <c r="F30" s="116"/>
      <c r="G30" s="116"/>
      <c r="H30" s="117"/>
    </row>
    <row r="31" spans="1:8" ht="15">
      <c r="A31" s="115"/>
      <c r="B31" s="128" t="s">
        <v>190</v>
      </c>
      <c r="C31" s="74"/>
      <c r="D31" s="74"/>
      <c r="E31" s="116">
        <f>SUM(H15:H29)</f>
        <v>817.5</v>
      </c>
      <c r="F31" s="116"/>
      <c r="G31" s="116"/>
      <c r="H31" s="129"/>
    </row>
    <row r="32" spans="1:14" ht="15">
      <c r="A32" s="115"/>
      <c r="B32" s="128" t="s">
        <v>191</v>
      </c>
      <c r="C32" s="74"/>
      <c r="D32" s="74"/>
      <c r="E32" s="116">
        <f>IF(COUNTA(H15:H29)&gt;4,MAX(H15:H29),0)</f>
        <v>95</v>
      </c>
      <c r="F32" s="116"/>
      <c r="G32" s="116"/>
      <c r="H32" s="129"/>
      <c r="I32" s="116"/>
      <c r="J32" s="116"/>
      <c r="K32" s="116"/>
      <c r="L32" s="116"/>
      <c r="M32" s="116"/>
      <c r="N32" s="74"/>
    </row>
    <row r="33" spans="1:14" ht="15">
      <c r="A33" s="115"/>
      <c r="B33" s="128" t="s">
        <v>192</v>
      </c>
      <c r="C33" s="74"/>
      <c r="D33" s="74"/>
      <c r="E33" s="116">
        <f>IF(COUNTA(H15:H29)&gt;4,MIN(H15:H29),0)</f>
        <v>88</v>
      </c>
      <c r="F33" s="116"/>
      <c r="G33" s="116"/>
      <c r="H33" s="129"/>
      <c r="I33" s="116"/>
      <c r="J33" s="116"/>
      <c r="K33" s="116"/>
      <c r="L33" s="116"/>
      <c r="M33" s="116"/>
      <c r="N33" s="74"/>
    </row>
    <row r="34" spans="1:14" ht="15">
      <c r="A34" s="115"/>
      <c r="B34" s="128" t="s">
        <v>193</v>
      </c>
      <c r="C34" s="74"/>
      <c r="D34" s="74"/>
      <c r="E34" s="116">
        <f>SUM(E31-E32-E33)</f>
        <v>634.5</v>
      </c>
      <c r="F34" s="116"/>
      <c r="G34" s="116"/>
      <c r="H34" s="129"/>
      <c r="I34" s="116"/>
      <c r="J34" s="116"/>
      <c r="K34" s="116"/>
      <c r="L34" s="116"/>
      <c r="M34" s="116"/>
      <c r="N34" s="74"/>
    </row>
    <row r="35" spans="1:8" ht="12" customHeight="1">
      <c r="A35" s="130"/>
      <c r="B35" s="77"/>
      <c r="C35" s="77"/>
      <c r="D35" s="77"/>
      <c r="E35" s="131"/>
      <c r="F35" s="131"/>
      <c r="G35" s="131"/>
      <c r="H35" s="132"/>
    </row>
    <row r="36" spans="1:8" ht="7.5" customHeight="1">
      <c r="A36" s="115"/>
      <c r="B36" s="74"/>
      <c r="C36" s="74"/>
      <c r="D36" s="74"/>
      <c r="E36" s="116"/>
      <c r="F36" s="116"/>
      <c r="G36" s="116"/>
      <c r="H36" s="117"/>
    </row>
    <row r="37" spans="1:8" ht="15">
      <c r="A37" s="115"/>
      <c r="B37" s="128" t="s">
        <v>194</v>
      </c>
      <c r="C37" s="74"/>
      <c r="D37" s="74"/>
      <c r="E37" s="116">
        <f>SUM(E34:F34)</f>
        <v>634.5</v>
      </c>
      <c r="F37" s="116"/>
      <c r="G37" s="116"/>
      <c r="H37" s="117"/>
    </row>
    <row r="38" spans="1:8" ht="15">
      <c r="A38" s="115"/>
      <c r="B38" s="128" t="s">
        <v>195</v>
      </c>
      <c r="C38" s="74"/>
      <c r="D38" s="74"/>
      <c r="E38" s="133">
        <f>IF(COUNTA(H15:H29)&gt;4,ROUND(E37/(COUNTA(H15:H29)-2),4),ROUND(E37/(COUNTA(H15:H29)),4))</f>
        <v>90.6429</v>
      </c>
      <c r="F38" s="116"/>
      <c r="G38" s="116"/>
      <c r="H38" s="117"/>
    </row>
    <row r="39" spans="1:8" ht="7.5" customHeight="1" thickBot="1">
      <c r="A39" s="115"/>
      <c r="B39" s="74"/>
      <c r="C39" s="74"/>
      <c r="D39" s="74"/>
      <c r="E39" s="116"/>
      <c r="F39" s="116"/>
      <c r="G39" s="116"/>
      <c r="H39" s="117"/>
    </row>
    <row r="40" spans="1:8" ht="5.25" customHeight="1">
      <c r="A40" s="173"/>
      <c r="B40" s="174"/>
      <c r="C40" s="174"/>
      <c r="D40" s="174"/>
      <c r="E40" s="175"/>
      <c r="F40" s="175"/>
      <c r="G40" s="175"/>
      <c r="H40" s="176"/>
    </row>
    <row r="41" spans="1:8" ht="15" customHeight="1" thickBot="1">
      <c r="A41" s="191"/>
      <c r="B41" s="378" t="s">
        <v>198</v>
      </c>
      <c r="C41" s="192"/>
      <c r="D41" s="192"/>
      <c r="E41" s="441">
        <f>E38</f>
        <v>90.6429</v>
      </c>
      <c r="F41" s="183"/>
      <c r="G41" s="183"/>
      <c r="H41" s="193"/>
    </row>
    <row r="42" spans="1:8" ht="9.75" customHeight="1">
      <c r="A42" s="181"/>
      <c r="B42" s="178"/>
      <c r="C42" s="178"/>
      <c r="D42" s="178"/>
      <c r="E42" s="179"/>
      <c r="F42" s="179"/>
      <c r="G42" s="179"/>
      <c r="H42" s="182"/>
    </row>
    <row r="43" spans="1:8" ht="15" customHeight="1">
      <c r="A43" s="194"/>
      <c r="B43" s="195" t="s">
        <v>196</v>
      </c>
      <c r="C43" s="178"/>
      <c r="D43" s="178"/>
      <c r="E43" s="196">
        <f>IF(B8=0,0,IF(Category="Team",IF(B8&gt;3.4,5,IF(B8&lt;2.5,5,0)),IF(Category="Junior Pairs",IF(B8&gt;2.1,5,IF(B8&lt;1.2,5,0)),IF(Category="Senior Pairs",IF(B8&gt;2.4,5,IF(B8&lt;1.5,5,0))))))</f>
        <v>0</v>
      </c>
      <c r="F43" s="178"/>
      <c r="G43" s="178"/>
      <c r="H43" s="182"/>
    </row>
    <row r="44" spans="1:8" ht="15" customHeight="1" thickBot="1">
      <c r="A44" s="181"/>
      <c r="B44" s="195" t="s">
        <v>197</v>
      </c>
      <c r="C44" s="197"/>
      <c r="D44" s="197"/>
      <c r="E44" s="189">
        <v>0</v>
      </c>
      <c r="F44" s="198">
        <f>SUM(E43:E44)</f>
        <v>0</v>
      </c>
      <c r="G44" s="179"/>
      <c r="H44" s="182"/>
    </row>
    <row r="45" spans="1:8" ht="15">
      <c r="A45" s="173"/>
      <c r="B45" s="174"/>
      <c r="C45" s="199"/>
      <c r="D45" s="199"/>
      <c r="E45" s="175"/>
      <c r="F45" s="175"/>
      <c r="G45" s="175"/>
      <c r="H45" s="176"/>
    </row>
    <row r="46" spans="1:8" ht="15">
      <c r="A46" s="194"/>
      <c r="B46" s="195" t="s">
        <v>303</v>
      </c>
      <c r="C46" s="197"/>
      <c r="D46" s="197"/>
      <c r="E46" s="440">
        <f>ROUND(SUM(E41-E43-E44),4)</f>
        <v>90.6429</v>
      </c>
      <c r="F46" s="179"/>
      <c r="G46" s="179"/>
      <c r="H46" s="182"/>
    </row>
    <row r="47" spans="1:8" ht="15.75" thickBot="1">
      <c r="A47" s="191"/>
      <c r="B47" s="192"/>
      <c r="C47" s="192"/>
      <c r="D47" s="192"/>
      <c r="E47" s="183"/>
      <c r="F47" s="183"/>
      <c r="G47" s="183"/>
      <c r="H47" s="193"/>
    </row>
  </sheetData>
  <sheetProtection sheet="1" objects="1" scenarios="1"/>
  <conditionalFormatting sqref="B8">
    <cfRule type="expression" priority="2" dxfId="0" stopIfTrue="1">
      <formula>OR(B8=0,B8="")</formula>
    </cfRule>
  </conditionalFormatting>
  <conditionalFormatting sqref="E43:E44">
    <cfRule type="cellIs" priority="1" dxfId="0" operator="greaterThan" stopIfTrue="1">
      <formula>0</formula>
    </cfRule>
  </conditionalFormatting>
  <printOptions/>
  <pageMargins left="0.5" right="0.5" top="0.75" bottom="0.75" header="0.25" footer="0.25"/>
  <pageSetup fitToHeight="1" fitToWidth="1" orientation="portrait" r:id="rId1"/>
</worksheet>
</file>

<file path=xl/worksheets/sheet39.xml><?xml version="1.0" encoding="utf-8"?>
<worksheet xmlns="http://schemas.openxmlformats.org/spreadsheetml/2006/main" xmlns:r="http://schemas.openxmlformats.org/officeDocument/2006/relationships">
  <sheetPr codeName="Sheet113"/>
  <dimension ref="A1:I76"/>
  <sheetViews>
    <sheetView showGridLines="0" zoomScale="75" zoomScaleNormal="75" zoomScalePageLayoutView="0" workbookViewId="0" topLeftCell="A1">
      <selection activeCell="A8" sqref="A8"/>
    </sheetView>
  </sheetViews>
  <sheetFormatPr defaultColWidth="12.57421875" defaultRowHeight="12.75"/>
  <cols>
    <col min="1" max="1" width="8.28125" style="20" customWidth="1"/>
    <col min="2" max="2" width="25.28125" style="20" customWidth="1"/>
    <col min="3" max="3" width="7.00390625" style="20" customWidth="1"/>
    <col min="4" max="4" width="6.8515625" style="20" customWidth="1"/>
    <col min="5" max="5" width="9.8515625" style="1" hidden="1" customWidth="1"/>
    <col min="6" max="6" width="11.28125" style="1" hidden="1" customWidth="1"/>
    <col min="7" max="7" width="9.8515625" style="1" hidden="1" customWidth="1"/>
    <col min="8" max="8" width="19.8515625" style="1" customWidth="1"/>
    <col min="9" max="9" width="36.00390625" style="20" customWidth="1"/>
    <col min="10" max="16384" width="12.57421875" style="20" customWidth="1"/>
  </cols>
  <sheetData>
    <row r="1" spans="1:9" ht="15" customHeight="1">
      <c r="A1" s="73" t="str">
        <f>Competition</f>
        <v>World Championship</v>
      </c>
      <c r="B1" s="74"/>
      <c r="C1" s="74"/>
      <c r="D1" s="74"/>
      <c r="E1" s="75"/>
      <c r="F1" s="75"/>
      <c r="G1" s="75"/>
      <c r="H1" s="75"/>
      <c r="I1" s="74"/>
    </row>
    <row r="2" spans="1:9" ht="15" customHeight="1">
      <c r="A2" s="73" t="str">
        <f>Location</f>
        <v>Bergen, Norway</v>
      </c>
      <c r="B2" s="74"/>
      <c r="C2" s="74"/>
      <c r="D2" s="74"/>
      <c r="E2" s="75"/>
      <c r="F2" s="75"/>
      <c r="G2" s="75"/>
      <c r="H2" s="75"/>
      <c r="I2" s="74"/>
    </row>
    <row r="3" spans="1:9" ht="15" customHeight="1">
      <c r="A3" s="73" t="str">
        <f>Dates</f>
        <v>4. - 8. August 2010</v>
      </c>
      <c r="B3" s="74"/>
      <c r="C3" s="74"/>
      <c r="D3" s="74"/>
      <c r="E3" s="75"/>
      <c r="F3" s="75"/>
      <c r="G3" s="75"/>
      <c r="H3" s="75"/>
      <c r="I3" s="74"/>
    </row>
    <row r="4" spans="1:9" ht="15" customHeight="1">
      <c r="A4" s="73" t="str">
        <f>Level</f>
        <v>World</v>
      </c>
      <c r="B4" s="74"/>
      <c r="C4" s="74"/>
      <c r="D4" s="74"/>
      <c r="E4" s="75"/>
      <c r="F4" s="75"/>
      <c r="G4" s="75"/>
      <c r="H4" s="75"/>
      <c r="I4" s="74"/>
    </row>
    <row r="5" spans="1:9" ht="15" customHeight="1">
      <c r="A5" s="73" t="str">
        <f>Category</f>
        <v>Senior Pairs</v>
      </c>
      <c r="B5" s="74"/>
      <c r="C5" s="74"/>
      <c r="D5" s="74"/>
      <c r="E5" s="75"/>
      <c r="F5" s="75"/>
      <c r="G5" s="75"/>
      <c r="H5" s="75"/>
      <c r="I5" s="74"/>
    </row>
    <row r="6" spans="1:9" ht="18.75" customHeight="1">
      <c r="A6" s="76" t="s">
        <v>380</v>
      </c>
      <c r="B6" s="76"/>
      <c r="C6" s="76"/>
      <c r="D6" s="76"/>
      <c r="E6" s="76"/>
      <c r="F6" s="76"/>
      <c r="G6" s="76"/>
      <c r="H6" s="76"/>
      <c r="I6" s="76"/>
    </row>
    <row r="7" spans="2:9" ht="4.5" customHeight="1">
      <c r="B7" s="74"/>
      <c r="C7" s="74"/>
      <c r="D7" s="74"/>
      <c r="E7" s="75"/>
      <c r="F7" s="75"/>
      <c r="G7" s="75"/>
      <c r="H7" s="75"/>
      <c r="I7" s="77"/>
    </row>
    <row r="8" spans="1:9" ht="30">
      <c r="A8" s="78"/>
      <c r="B8" s="79" t="s">
        <v>122</v>
      </c>
      <c r="C8" s="376" t="s">
        <v>297</v>
      </c>
      <c r="D8" s="376" t="s">
        <v>298</v>
      </c>
      <c r="E8" s="81" t="s">
        <v>123</v>
      </c>
      <c r="F8" s="82" t="s">
        <v>124</v>
      </c>
      <c r="G8" s="82" t="s">
        <v>125</v>
      </c>
      <c r="H8" s="82" t="s">
        <v>326</v>
      </c>
      <c r="I8" s="376" t="s">
        <v>115</v>
      </c>
    </row>
    <row r="9" spans="1:9" ht="15" customHeight="1">
      <c r="A9" s="83"/>
      <c r="B9" s="84"/>
      <c r="C9" s="457"/>
      <c r="D9" s="457"/>
      <c r="E9" s="85"/>
      <c r="F9" s="85"/>
      <c r="G9" s="85"/>
      <c r="H9" s="85"/>
      <c r="I9" s="86"/>
    </row>
    <row r="10" spans="1:9" ht="15" customHeight="1">
      <c r="A10" s="467" t="s">
        <v>369</v>
      </c>
      <c r="B10" s="468" t="s">
        <v>338</v>
      </c>
      <c r="C10" s="457">
        <v>0</v>
      </c>
      <c r="D10" s="457">
        <v>0</v>
      </c>
      <c r="E10" s="85"/>
      <c r="F10" s="85"/>
      <c r="G10" s="85"/>
      <c r="H10" s="85"/>
      <c r="I10" s="86"/>
    </row>
    <row r="11" spans="1:9" ht="15" customHeight="1">
      <c r="A11" s="467"/>
      <c r="B11" s="84" t="s">
        <v>353</v>
      </c>
      <c r="C11" s="457"/>
      <c r="D11" s="457"/>
      <c r="E11" s="85"/>
      <c r="F11" s="85"/>
      <c r="G11" s="85"/>
      <c r="H11" s="85">
        <v>59</v>
      </c>
      <c r="I11" s="86"/>
    </row>
    <row r="12" spans="1:9" ht="15" customHeight="1">
      <c r="A12" s="467"/>
      <c r="B12" s="84" t="s">
        <v>354</v>
      </c>
      <c r="C12" s="457"/>
      <c r="D12" s="457"/>
      <c r="E12" s="85"/>
      <c r="F12" s="85"/>
      <c r="G12" s="85"/>
      <c r="H12" s="85">
        <v>66</v>
      </c>
      <c r="I12" s="86"/>
    </row>
    <row r="13" spans="1:9" ht="15" customHeight="1">
      <c r="A13" s="467"/>
      <c r="B13" s="84" t="s">
        <v>355</v>
      </c>
      <c r="C13" s="457"/>
      <c r="D13" s="457"/>
      <c r="E13" s="85"/>
      <c r="F13" s="85"/>
      <c r="G13" s="85"/>
      <c r="H13" s="85">
        <v>67</v>
      </c>
      <c r="I13" s="86"/>
    </row>
    <row r="14" spans="1:9" ht="15" customHeight="1">
      <c r="A14" s="467"/>
      <c r="B14" s="84" t="s">
        <v>356</v>
      </c>
      <c r="C14" s="457"/>
      <c r="D14" s="457"/>
      <c r="E14" s="85"/>
      <c r="F14" s="85"/>
      <c r="G14" s="85"/>
      <c r="H14" s="85">
        <v>66</v>
      </c>
      <c r="I14" s="86"/>
    </row>
    <row r="15" spans="1:9" ht="15" customHeight="1">
      <c r="A15" s="467"/>
      <c r="B15" s="84" t="s">
        <v>357</v>
      </c>
      <c r="C15" s="457"/>
      <c r="D15" s="457"/>
      <c r="E15" s="85"/>
      <c r="F15" s="85"/>
      <c r="G15" s="85"/>
      <c r="H15" s="85">
        <v>68</v>
      </c>
      <c r="I15" s="86"/>
    </row>
    <row r="16" spans="1:9" ht="15" customHeight="1">
      <c r="A16" s="467"/>
      <c r="B16" s="84" t="s">
        <v>358</v>
      </c>
      <c r="C16" s="457"/>
      <c r="D16" s="457"/>
      <c r="E16" s="85"/>
      <c r="F16" s="85"/>
      <c r="G16" s="85"/>
      <c r="H16" s="85">
        <v>62</v>
      </c>
      <c r="I16" s="86"/>
    </row>
    <row r="17" spans="1:9" ht="15" customHeight="1">
      <c r="A17" s="467"/>
      <c r="B17" s="84" t="s">
        <v>359</v>
      </c>
      <c r="C17" s="457"/>
      <c r="D17" s="457"/>
      <c r="E17" s="85"/>
      <c r="F17" s="85"/>
      <c r="G17" s="85"/>
      <c r="H17" s="85">
        <v>61</v>
      </c>
      <c r="I17" s="86"/>
    </row>
    <row r="18" spans="1:9" ht="15" customHeight="1">
      <c r="A18" s="467"/>
      <c r="B18" s="84" t="s">
        <v>360</v>
      </c>
      <c r="C18" s="457"/>
      <c r="D18" s="457"/>
      <c r="E18" s="85"/>
      <c r="F18" s="85"/>
      <c r="G18" s="85"/>
      <c r="H18" s="85">
        <v>67</v>
      </c>
      <c r="I18" s="86"/>
    </row>
    <row r="19" spans="1:9" ht="15" customHeight="1">
      <c r="A19" s="467"/>
      <c r="B19" s="84" t="s">
        <v>361</v>
      </c>
      <c r="C19" s="457"/>
      <c r="D19" s="457"/>
      <c r="E19" s="85"/>
      <c r="F19" s="85"/>
      <c r="G19" s="85"/>
      <c r="H19" s="85">
        <v>65</v>
      </c>
      <c r="I19" s="86"/>
    </row>
    <row r="20" spans="1:9" ht="15" customHeight="1">
      <c r="A20" s="467"/>
      <c r="B20" s="84"/>
      <c r="C20" s="457"/>
      <c r="D20" s="457"/>
      <c r="E20" s="85"/>
      <c r="F20" s="85"/>
      <c r="G20" s="85"/>
      <c r="H20" s="85"/>
      <c r="I20" s="86"/>
    </row>
    <row r="21" spans="1:9" ht="15.75">
      <c r="A21" s="467" t="s">
        <v>370</v>
      </c>
      <c r="B21" s="468" t="s">
        <v>345</v>
      </c>
      <c r="C21" s="457">
        <v>0</v>
      </c>
      <c r="D21" s="457">
        <v>0</v>
      </c>
      <c r="E21" s="85"/>
      <c r="F21" s="85"/>
      <c r="G21" s="85"/>
      <c r="H21" s="85"/>
      <c r="I21" s="86"/>
    </row>
    <row r="22" spans="1:9" ht="15.75">
      <c r="A22" s="467"/>
      <c r="B22" s="84" t="s">
        <v>353</v>
      </c>
      <c r="C22" s="457"/>
      <c r="D22" s="457"/>
      <c r="E22" s="85"/>
      <c r="F22" s="85"/>
      <c r="G22" s="85"/>
      <c r="H22" s="85">
        <v>78</v>
      </c>
      <c r="I22" s="86"/>
    </row>
    <row r="23" spans="1:9" ht="15.75">
      <c r="A23" s="467"/>
      <c r="B23" s="84" t="s">
        <v>354</v>
      </c>
      <c r="C23" s="457"/>
      <c r="D23" s="457"/>
      <c r="E23" s="85"/>
      <c r="F23" s="85"/>
      <c r="G23" s="85"/>
      <c r="H23" s="85">
        <v>73</v>
      </c>
      <c r="I23" s="86"/>
    </row>
    <row r="24" spans="1:9" ht="15.75">
      <c r="A24" s="467"/>
      <c r="B24" s="84" t="s">
        <v>355</v>
      </c>
      <c r="C24" s="457"/>
      <c r="D24" s="457"/>
      <c r="E24" s="85"/>
      <c r="F24" s="85"/>
      <c r="G24" s="85"/>
      <c r="H24" s="85">
        <v>74</v>
      </c>
      <c r="I24" s="86"/>
    </row>
    <row r="25" spans="1:9" ht="15.75">
      <c r="A25" s="467"/>
      <c r="B25" s="84" t="s">
        <v>356</v>
      </c>
      <c r="C25" s="457"/>
      <c r="D25" s="457"/>
      <c r="E25" s="85"/>
      <c r="F25" s="85"/>
      <c r="G25" s="85"/>
      <c r="H25" s="85">
        <v>68</v>
      </c>
      <c r="I25" s="86"/>
    </row>
    <row r="26" spans="1:9" ht="15.75">
      <c r="A26" s="467"/>
      <c r="B26" s="84" t="s">
        <v>357</v>
      </c>
      <c r="C26" s="457"/>
      <c r="D26" s="457"/>
      <c r="E26" s="85"/>
      <c r="F26" s="85"/>
      <c r="G26" s="85"/>
      <c r="H26" s="85">
        <v>66</v>
      </c>
      <c r="I26" s="86"/>
    </row>
    <row r="27" spans="1:9" ht="15.75">
      <c r="A27" s="467"/>
      <c r="B27" s="84" t="s">
        <v>358</v>
      </c>
      <c r="C27" s="457"/>
      <c r="D27" s="457"/>
      <c r="E27" s="85"/>
      <c r="F27" s="85"/>
      <c r="G27" s="85"/>
      <c r="H27" s="85">
        <v>66</v>
      </c>
      <c r="I27" s="86"/>
    </row>
    <row r="28" spans="1:9" ht="15.75">
      <c r="A28" s="467"/>
      <c r="B28" s="84" t="s">
        <v>359</v>
      </c>
      <c r="C28" s="457"/>
      <c r="D28" s="457"/>
      <c r="E28" s="85"/>
      <c r="F28" s="85"/>
      <c r="G28" s="85"/>
      <c r="H28" s="85">
        <v>69</v>
      </c>
      <c r="I28" s="86"/>
    </row>
    <row r="29" spans="1:9" ht="15.75">
      <c r="A29" s="467"/>
      <c r="B29" s="84" t="s">
        <v>360</v>
      </c>
      <c r="C29" s="457"/>
      <c r="D29" s="457"/>
      <c r="E29" s="85"/>
      <c r="F29" s="85"/>
      <c r="G29" s="85"/>
      <c r="H29" s="85">
        <v>75</v>
      </c>
      <c r="I29" s="86"/>
    </row>
    <row r="30" spans="1:9" ht="15.75">
      <c r="A30" s="467"/>
      <c r="B30" s="84" t="s">
        <v>361</v>
      </c>
      <c r="C30" s="457"/>
      <c r="D30" s="457"/>
      <c r="E30" s="85"/>
      <c r="F30" s="85"/>
      <c r="G30" s="85"/>
      <c r="H30" s="85">
        <v>74</v>
      </c>
      <c r="I30" s="86"/>
    </row>
    <row r="31" spans="1:9" ht="15.75">
      <c r="A31" s="467"/>
      <c r="B31" s="84"/>
      <c r="C31" s="457"/>
      <c r="D31" s="457"/>
      <c r="E31" s="85"/>
      <c r="F31" s="85"/>
      <c r="G31" s="85"/>
      <c r="H31" s="85"/>
      <c r="I31" s="86"/>
    </row>
    <row r="32" spans="1:9" ht="15.75">
      <c r="A32" s="467" t="s">
        <v>366</v>
      </c>
      <c r="B32" s="468" t="s">
        <v>348</v>
      </c>
      <c r="C32" s="457">
        <v>0</v>
      </c>
      <c r="D32" s="457">
        <v>0</v>
      </c>
      <c r="E32" s="85"/>
      <c r="F32" s="85"/>
      <c r="G32" s="85"/>
      <c r="H32" s="85"/>
      <c r="I32" s="86"/>
    </row>
    <row r="33" spans="1:9" ht="15.75">
      <c r="A33" s="467"/>
      <c r="B33" s="84" t="s">
        <v>353</v>
      </c>
      <c r="C33" s="457"/>
      <c r="D33" s="457"/>
      <c r="E33" s="85"/>
      <c r="F33" s="85"/>
      <c r="G33" s="85"/>
      <c r="H33" s="85">
        <v>76</v>
      </c>
      <c r="I33" s="86"/>
    </row>
    <row r="34" spans="1:9" ht="15.75">
      <c r="A34" s="467"/>
      <c r="B34" s="84" t="s">
        <v>354</v>
      </c>
      <c r="C34" s="457"/>
      <c r="D34" s="457"/>
      <c r="E34" s="85"/>
      <c r="F34" s="85"/>
      <c r="G34" s="85"/>
      <c r="H34" s="85">
        <v>70</v>
      </c>
      <c r="I34" s="86"/>
    </row>
    <row r="35" spans="1:9" ht="15.75">
      <c r="A35" s="467"/>
      <c r="B35" s="84" t="s">
        <v>355</v>
      </c>
      <c r="C35" s="457"/>
      <c r="D35" s="457"/>
      <c r="E35" s="85"/>
      <c r="F35" s="85"/>
      <c r="G35" s="85"/>
      <c r="H35" s="85">
        <v>70</v>
      </c>
      <c r="I35" s="86"/>
    </row>
    <row r="36" spans="1:9" ht="15.75">
      <c r="A36" s="467"/>
      <c r="B36" s="84" t="s">
        <v>356</v>
      </c>
      <c r="C36" s="457"/>
      <c r="D36" s="457"/>
      <c r="E36" s="85"/>
      <c r="F36" s="85"/>
      <c r="G36" s="85"/>
      <c r="H36" s="85">
        <v>79</v>
      </c>
      <c r="I36" s="86"/>
    </row>
    <row r="37" spans="1:9" ht="15.75">
      <c r="A37" s="467"/>
      <c r="B37" s="84" t="s">
        <v>357</v>
      </c>
      <c r="C37" s="457"/>
      <c r="D37" s="457"/>
      <c r="E37" s="85"/>
      <c r="F37" s="85"/>
      <c r="G37" s="85"/>
      <c r="H37" s="85">
        <v>73</v>
      </c>
      <c r="I37" s="86"/>
    </row>
    <row r="38" spans="1:9" ht="15.75">
      <c r="A38" s="467"/>
      <c r="B38" s="84" t="s">
        <v>358</v>
      </c>
      <c r="C38" s="457"/>
      <c r="D38" s="457"/>
      <c r="E38" s="85"/>
      <c r="F38" s="85"/>
      <c r="G38" s="85"/>
      <c r="H38" s="85">
        <v>69</v>
      </c>
      <c r="I38" s="86"/>
    </row>
    <row r="39" spans="1:9" ht="15.75">
      <c r="A39" s="467"/>
      <c r="B39" s="84" t="s">
        <v>359</v>
      </c>
      <c r="C39" s="457"/>
      <c r="D39" s="457"/>
      <c r="E39" s="85"/>
      <c r="F39" s="85"/>
      <c r="G39" s="85"/>
      <c r="H39" s="85">
        <v>66</v>
      </c>
      <c r="I39" s="86"/>
    </row>
    <row r="40" spans="1:9" ht="15.75">
      <c r="A40" s="467"/>
      <c r="B40" s="84" t="s">
        <v>360</v>
      </c>
      <c r="C40" s="457"/>
      <c r="D40" s="457"/>
      <c r="E40" s="85"/>
      <c r="F40" s="85"/>
      <c r="G40" s="85"/>
      <c r="H40" s="85">
        <v>73</v>
      </c>
      <c r="I40" s="86"/>
    </row>
    <row r="41" spans="1:9" ht="15.75">
      <c r="A41" s="467"/>
      <c r="B41" s="84" t="s">
        <v>361</v>
      </c>
      <c r="C41" s="457"/>
      <c r="D41" s="457"/>
      <c r="E41" s="85"/>
      <c r="F41" s="85"/>
      <c r="G41" s="85"/>
      <c r="H41" s="85">
        <v>72</v>
      </c>
      <c r="I41" s="86"/>
    </row>
    <row r="42" spans="1:9" ht="15.75">
      <c r="A42" s="467"/>
      <c r="B42" s="84"/>
      <c r="C42" s="457"/>
      <c r="D42" s="457"/>
      <c r="E42" s="85"/>
      <c r="F42" s="85"/>
      <c r="G42" s="85"/>
      <c r="H42" s="85"/>
      <c r="I42" s="86"/>
    </row>
    <row r="43" spans="1:9" ht="15.75">
      <c r="A43" s="467" t="s">
        <v>339</v>
      </c>
      <c r="B43" s="468" t="s">
        <v>339</v>
      </c>
      <c r="C43" s="457">
        <v>0</v>
      </c>
      <c r="D43" s="457">
        <v>0</v>
      </c>
      <c r="E43" s="85"/>
      <c r="F43" s="85"/>
      <c r="G43" s="85"/>
      <c r="H43" s="85"/>
      <c r="I43" s="86"/>
    </row>
    <row r="44" spans="1:9" ht="15.75">
      <c r="A44" s="467"/>
      <c r="B44" s="84" t="s">
        <v>353</v>
      </c>
      <c r="C44" s="457"/>
      <c r="D44" s="457"/>
      <c r="E44" s="85"/>
      <c r="F44" s="85"/>
      <c r="G44" s="85"/>
      <c r="H44" s="85">
        <v>77</v>
      </c>
      <c r="I44" s="86"/>
    </row>
    <row r="45" spans="1:9" ht="15.75">
      <c r="A45" s="467"/>
      <c r="B45" s="84" t="s">
        <v>354</v>
      </c>
      <c r="C45" s="457"/>
      <c r="D45" s="457"/>
      <c r="E45" s="85"/>
      <c r="F45" s="85"/>
      <c r="G45" s="85"/>
      <c r="H45" s="85">
        <v>79</v>
      </c>
      <c r="I45" s="86"/>
    </row>
    <row r="46" spans="1:9" ht="15.75">
      <c r="A46" s="467"/>
      <c r="B46" s="84" t="s">
        <v>355</v>
      </c>
      <c r="C46" s="457"/>
      <c r="D46" s="457"/>
      <c r="E46" s="85"/>
      <c r="F46" s="85"/>
      <c r="G46" s="85"/>
      <c r="H46" s="85">
        <v>82</v>
      </c>
      <c r="I46" s="86"/>
    </row>
    <row r="47" spans="1:9" ht="15.75">
      <c r="A47" s="467"/>
      <c r="B47" s="84" t="s">
        <v>356</v>
      </c>
      <c r="C47" s="457"/>
      <c r="D47" s="457"/>
      <c r="E47" s="85"/>
      <c r="F47" s="85"/>
      <c r="G47" s="85"/>
      <c r="H47" s="85">
        <v>80</v>
      </c>
      <c r="I47" s="86"/>
    </row>
    <row r="48" spans="1:9" ht="15.75">
      <c r="A48" s="467"/>
      <c r="B48" s="84" t="s">
        <v>357</v>
      </c>
      <c r="C48" s="457"/>
      <c r="D48" s="457"/>
      <c r="E48" s="85"/>
      <c r="F48" s="85"/>
      <c r="G48" s="85"/>
      <c r="H48" s="85">
        <v>85</v>
      </c>
      <c r="I48" s="86"/>
    </row>
    <row r="49" spans="1:9" ht="15.75">
      <c r="A49" s="467"/>
      <c r="B49" s="84" t="s">
        <v>358</v>
      </c>
      <c r="C49" s="457"/>
      <c r="D49" s="457"/>
      <c r="E49" s="85"/>
      <c r="F49" s="85"/>
      <c r="G49" s="85"/>
      <c r="H49" s="85">
        <v>82</v>
      </c>
      <c r="I49" s="86"/>
    </row>
    <row r="50" spans="1:9" ht="15.75">
      <c r="A50" s="467"/>
      <c r="B50" s="84" t="s">
        <v>359</v>
      </c>
      <c r="C50" s="457"/>
      <c r="D50" s="457"/>
      <c r="E50" s="85"/>
      <c r="F50" s="85"/>
      <c r="G50" s="85"/>
      <c r="H50" s="85">
        <v>74</v>
      </c>
      <c r="I50" s="86"/>
    </row>
    <row r="51" spans="1:9" ht="15.75">
      <c r="A51" s="467"/>
      <c r="B51" s="84" t="s">
        <v>360</v>
      </c>
      <c r="C51" s="457"/>
      <c r="D51" s="457"/>
      <c r="E51" s="85"/>
      <c r="F51" s="85"/>
      <c r="G51" s="85"/>
      <c r="H51" s="85">
        <v>84</v>
      </c>
      <c r="I51" s="86"/>
    </row>
    <row r="52" spans="1:9" ht="15.75">
      <c r="A52" s="467"/>
      <c r="B52" s="84" t="s">
        <v>361</v>
      </c>
      <c r="C52" s="457"/>
      <c r="D52" s="457"/>
      <c r="E52" s="85"/>
      <c r="F52" s="85"/>
      <c r="G52" s="85"/>
      <c r="H52" s="85">
        <v>83</v>
      </c>
      <c r="I52" s="86"/>
    </row>
    <row r="53" spans="1:9" ht="15.75">
      <c r="A53" s="467"/>
      <c r="B53" s="84"/>
      <c r="C53" s="457"/>
      <c r="D53" s="457"/>
      <c r="E53" s="85"/>
      <c r="F53" s="85"/>
      <c r="G53" s="85"/>
      <c r="H53" s="85"/>
      <c r="I53" s="86"/>
    </row>
    <row r="54" spans="1:9" ht="15.75">
      <c r="A54" s="467" t="s">
        <v>365</v>
      </c>
      <c r="B54" s="468" t="s">
        <v>352</v>
      </c>
      <c r="C54" s="457">
        <v>0</v>
      </c>
      <c r="D54" s="457">
        <v>0</v>
      </c>
      <c r="E54" s="85"/>
      <c r="F54" s="85"/>
      <c r="G54" s="85"/>
      <c r="H54" s="85"/>
      <c r="I54" s="86"/>
    </row>
    <row r="55" spans="1:9" ht="15.75">
      <c r="A55" s="467"/>
      <c r="B55" s="84" t="s">
        <v>353</v>
      </c>
      <c r="C55" s="457"/>
      <c r="D55" s="457"/>
      <c r="E55" s="85"/>
      <c r="F55" s="85"/>
      <c r="G55" s="85"/>
      <c r="H55" s="85">
        <v>89</v>
      </c>
      <c r="I55" s="86"/>
    </row>
    <row r="56" spans="1:9" ht="15.75">
      <c r="A56" s="467"/>
      <c r="B56" s="84" t="s">
        <v>354</v>
      </c>
      <c r="C56" s="457"/>
      <c r="D56" s="457"/>
      <c r="E56" s="85"/>
      <c r="F56" s="85"/>
      <c r="G56" s="85"/>
      <c r="H56" s="85">
        <v>92</v>
      </c>
      <c r="I56" s="86"/>
    </row>
    <row r="57" spans="1:9" ht="15.75">
      <c r="A57" s="467"/>
      <c r="B57" s="84" t="s">
        <v>355</v>
      </c>
      <c r="C57" s="457"/>
      <c r="D57" s="457"/>
      <c r="E57" s="85"/>
      <c r="F57" s="85"/>
      <c r="G57" s="85"/>
      <c r="H57" s="85">
        <v>90</v>
      </c>
      <c r="I57" s="86"/>
    </row>
    <row r="58" spans="1:9" ht="15.75">
      <c r="A58" s="467"/>
      <c r="B58" s="84" t="s">
        <v>356</v>
      </c>
      <c r="C58" s="457"/>
      <c r="D58" s="457"/>
      <c r="E58" s="85"/>
      <c r="F58" s="85"/>
      <c r="G58" s="85"/>
      <c r="H58" s="85">
        <v>85</v>
      </c>
      <c r="I58" s="86"/>
    </row>
    <row r="59" spans="1:9" ht="15.75">
      <c r="A59" s="467"/>
      <c r="B59" s="84" t="s">
        <v>357</v>
      </c>
      <c r="C59" s="457"/>
      <c r="D59" s="457"/>
      <c r="E59" s="85"/>
      <c r="F59" s="85"/>
      <c r="G59" s="85"/>
      <c r="H59" s="85">
        <v>82</v>
      </c>
      <c r="I59" s="86"/>
    </row>
    <row r="60" spans="1:9" ht="15.75">
      <c r="A60" s="467"/>
      <c r="B60" s="84" t="s">
        <v>358</v>
      </c>
      <c r="C60" s="457"/>
      <c r="D60" s="457"/>
      <c r="E60" s="85"/>
      <c r="F60" s="85"/>
      <c r="G60" s="85"/>
      <c r="H60" s="85">
        <v>87</v>
      </c>
      <c r="I60" s="86"/>
    </row>
    <row r="61" spans="1:9" ht="15.75">
      <c r="A61" s="467"/>
      <c r="B61" s="84" t="s">
        <v>359</v>
      </c>
      <c r="C61" s="457"/>
      <c r="D61" s="457"/>
      <c r="E61" s="85"/>
      <c r="F61" s="85"/>
      <c r="G61" s="85"/>
      <c r="H61" s="85">
        <v>90</v>
      </c>
      <c r="I61" s="86"/>
    </row>
    <row r="62" spans="1:9" ht="15.75">
      <c r="A62" s="467"/>
      <c r="B62" s="84" t="s">
        <v>360</v>
      </c>
      <c r="C62" s="457"/>
      <c r="D62" s="457"/>
      <c r="E62" s="85"/>
      <c r="F62" s="85"/>
      <c r="G62" s="85"/>
      <c r="H62" s="85">
        <v>93</v>
      </c>
      <c r="I62" s="86"/>
    </row>
    <row r="63" spans="1:9" ht="15.75">
      <c r="A63" s="467"/>
      <c r="B63" s="84" t="s">
        <v>361</v>
      </c>
      <c r="C63" s="457"/>
      <c r="D63" s="457"/>
      <c r="E63" s="85"/>
      <c r="F63" s="85"/>
      <c r="G63" s="85"/>
      <c r="H63" s="85">
        <v>91</v>
      </c>
      <c r="I63" s="86"/>
    </row>
    <row r="64" spans="1:9" ht="15.75">
      <c r="A64" s="467"/>
      <c r="B64" s="84"/>
      <c r="C64" s="457"/>
      <c r="D64" s="457"/>
      <c r="E64" s="85"/>
      <c r="F64" s="85"/>
      <c r="G64" s="85"/>
      <c r="H64" s="85"/>
      <c r="I64" s="86"/>
    </row>
    <row r="65" spans="1:9" ht="15.75">
      <c r="A65" s="467" t="s">
        <v>371</v>
      </c>
      <c r="B65" s="468" t="s">
        <v>344</v>
      </c>
      <c r="C65" s="457">
        <v>0</v>
      </c>
      <c r="D65" s="457">
        <v>0</v>
      </c>
      <c r="E65" s="85"/>
      <c r="F65" s="85"/>
      <c r="G65" s="85"/>
      <c r="H65" s="85"/>
      <c r="I65" s="86"/>
    </row>
    <row r="66" spans="1:9" ht="15.75">
      <c r="A66" s="467"/>
      <c r="B66" s="84" t="s">
        <v>353</v>
      </c>
      <c r="C66" s="457"/>
      <c r="D66" s="457"/>
      <c r="E66" s="85"/>
      <c r="F66" s="85"/>
      <c r="G66" s="85"/>
      <c r="H66" s="85">
        <v>92</v>
      </c>
      <c r="I66" s="86"/>
    </row>
    <row r="67" spans="1:9" ht="15.75">
      <c r="A67" s="467"/>
      <c r="B67" s="84" t="s">
        <v>354</v>
      </c>
      <c r="C67" s="457"/>
      <c r="D67" s="457"/>
      <c r="E67" s="85"/>
      <c r="F67" s="85"/>
      <c r="G67" s="85"/>
      <c r="H67" s="85">
        <v>95</v>
      </c>
      <c r="I67" s="86"/>
    </row>
    <row r="68" spans="1:9" ht="15.75">
      <c r="A68" s="467"/>
      <c r="B68" s="84" t="s">
        <v>355</v>
      </c>
      <c r="C68" s="457"/>
      <c r="D68" s="457"/>
      <c r="E68" s="85"/>
      <c r="F68" s="85"/>
      <c r="G68" s="85"/>
      <c r="H68" s="85">
        <v>88.5</v>
      </c>
      <c r="I68" s="86"/>
    </row>
    <row r="69" spans="1:9" ht="15.75">
      <c r="A69" s="467"/>
      <c r="B69" s="84" t="s">
        <v>356</v>
      </c>
      <c r="C69" s="457"/>
      <c r="D69" s="457"/>
      <c r="E69" s="85"/>
      <c r="F69" s="85"/>
      <c r="G69" s="85"/>
      <c r="H69" s="85">
        <v>93</v>
      </c>
      <c r="I69" s="86"/>
    </row>
    <row r="70" spans="1:9" ht="15.75">
      <c r="A70" s="467"/>
      <c r="B70" s="84" t="s">
        <v>357</v>
      </c>
      <c r="C70" s="457"/>
      <c r="D70" s="457"/>
      <c r="E70" s="85"/>
      <c r="F70" s="85"/>
      <c r="G70" s="85"/>
      <c r="H70" s="85">
        <v>90</v>
      </c>
      <c r="I70" s="86"/>
    </row>
    <row r="71" spans="1:9" ht="15.75">
      <c r="A71" s="467"/>
      <c r="B71" s="84" t="s">
        <v>358</v>
      </c>
      <c r="C71" s="457"/>
      <c r="D71" s="457"/>
      <c r="E71" s="85"/>
      <c r="F71" s="85"/>
      <c r="G71" s="85"/>
      <c r="H71" s="85">
        <v>91</v>
      </c>
      <c r="I71" s="86"/>
    </row>
    <row r="72" spans="1:9" ht="15.75">
      <c r="A72" s="467"/>
      <c r="B72" s="84" t="s">
        <v>359</v>
      </c>
      <c r="C72" s="457"/>
      <c r="D72" s="457"/>
      <c r="E72" s="85"/>
      <c r="F72" s="85"/>
      <c r="G72" s="85"/>
      <c r="H72" s="85">
        <v>88</v>
      </c>
      <c r="I72" s="86"/>
    </row>
    <row r="73" spans="1:9" ht="15.75">
      <c r="A73" s="467"/>
      <c r="B73" s="84" t="s">
        <v>360</v>
      </c>
      <c r="C73" s="457"/>
      <c r="D73" s="457"/>
      <c r="E73" s="85"/>
      <c r="F73" s="85"/>
      <c r="G73" s="85"/>
      <c r="H73" s="85">
        <v>90</v>
      </c>
      <c r="I73" s="86"/>
    </row>
    <row r="74" spans="1:9" ht="15.75">
      <c r="A74" s="467"/>
      <c r="B74" s="84" t="s">
        <v>361</v>
      </c>
      <c r="C74" s="457"/>
      <c r="D74" s="457"/>
      <c r="E74" s="85"/>
      <c r="F74" s="85"/>
      <c r="G74" s="85"/>
      <c r="H74" s="85">
        <v>90</v>
      </c>
      <c r="I74" s="86"/>
    </row>
    <row r="75" spans="1:9" ht="15.75">
      <c r="A75" s="467"/>
      <c r="B75" s="84"/>
      <c r="C75" s="457"/>
      <c r="D75" s="457"/>
      <c r="E75" s="85"/>
      <c r="F75" s="85"/>
      <c r="G75" s="85"/>
      <c r="H75" s="85"/>
      <c r="I75" s="86"/>
    </row>
    <row r="76" spans="1:9" ht="15">
      <c r="A76" s="83"/>
      <c r="B76" s="84"/>
      <c r="C76" s="457"/>
      <c r="D76" s="457"/>
      <c r="E76" s="85"/>
      <c r="F76" s="85"/>
      <c r="G76" s="85"/>
      <c r="H76" s="85"/>
      <c r="I76" s="86"/>
    </row>
  </sheetData>
  <sheetProtection sheet="1" objects="1" scenarios="1"/>
  <conditionalFormatting sqref="C9:D76">
    <cfRule type="expression" priority="1" dxfId="0" stopIfTrue="1">
      <formula>AND(C9&lt;&gt;"",C9&gt;0)</formula>
    </cfRule>
  </conditionalFormatting>
  <printOptions/>
  <pageMargins left="0.25" right="0.25" top="0.5" bottom="0.5" header="0" footer="0.2"/>
  <pageSetup orientation="portrait" scale="99" r:id="rId1"/>
  <headerFooter alignWithMargins="0">
    <oddFooter>&amp;RPage &amp;P of &amp;N</oddFooter>
  </headerFooter>
</worksheet>
</file>

<file path=xl/worksheets/sheet4.xml><?xml version="1.0" encoding="utf-8"?>
<worksheet xmlns="http://schemas.openxmlformats.org/spreadsheetml/2006/main" xmlns:r="http://schemas.openxmlformats.org/officeDocument/2006/relationships">
  <sheetPr codeName="Sheet6">
    <tabColor indexed="10"/>
    <pageSetUpPr fitToPage="1"/>
  </sheetPr>
  <dimension ref="A1:H74"/>
  <sheetViews>
    <sheetView showGridLines="0" zoomScalePageLayoutView="0" workbookViewId="0" topLeftCell="A1">
      <selection activeCell="G5" sqref="G5"/>
    </sheetView>
  </sheetViews>
  <sheetFormatPr defaultColWidth="11.421875" defaultRowHeight="12.75"/>
  <cols>
    <col min="1" max="1" width="10.7109375" style="289" customWidth="1"/>
    <col min="2" max="2" width="5.7109375" style="367" customWidth="1"/>
    <col min="3" max="3" width="30.7109375" style="366" customWidth="1"/>
    <col min="4" max="4" width="3.140625" style="289" customWidth="1"/>
    <col min="5" max="5" width="10.7109375" style="289" customWidth="1"/>
    <col min="6" max="6" width="5.7109375" style="289" customWidth="1"/>
    <col min="7" max="7" width="30.7109375" style="366" customWidth="1"/>
    <col min="8" max="8" width="3.140625" style="289" customWidth="1"/>
    <col min="9" max="16384" width="11.421875" style="289" customWidth="1"/>
  </cols>
  <sheetData>
    <row r="1" spans="1:8" ht="22.5">
      <c r="A1" s="288" t="s">
        <v>28</v>
      </c>
      <c r="B1" s="288"/>
      <c r="C1" s="288"/>
      <c r="D1" s="288"/>
      <c r="E1" s="288"/>
      <c r="F1" s="288"/>
      <c r="G1" s="288"/>
      <c r="H1" s="288"/>
    </row>
    <row r="2" spans="1:8" ht="22.5">
      <c r="A2" s="288" t="s">
        <v>207</v>
      </c>
      <c r="B2" s="288"/>
      <c r="C2" s="288"/>
      <c r="D2" s="288"/>
      <c r="E2" s="288"/>
      <c r="F2" s="288"/>
      <c r="G2" s="288"/>
      <c r="H2" s="288"/>
    </row>
    <row r="3" spans="1:8" ht="19.5">
      <c r="A3" s="290" t="s">
        <v>29</v>
      </c>
      <c r="B3" s="290"/>
      <c r="C3" s="290"/>
      <c r="D3" s="290"/>
      <c r="E3" s="290"/>
      <c r="F3" s="290"/>
      <c r="G3" s="290"/>
      <c r="H3" s="290"/>
    </row>
    <row r="4" spans="2:7" s="291" customFormat="1" ht="13.5">
      <c r="B4" s="292"/>
      <c r="C4" s="293"/>
      <c r="G4" s="294"/>
    </row>
    <row r="5" spans="1:8" s="300" customFormat="1" ht="34.5" customHeight="1">
      <c r="A5" s="295" t="s">
        <v>30</v>
      </c>
      <c r="B5" s="296"/>
      <c r="C5" s="297"/>
      <c r="D5" s="298"/>
      <c r="E5" s="298"/>
      <c r="F5" s="298"/>
      <c r="G5" s="400" t="str">
        <f>Category</f>
        <v>Senior Pairs</v>
      </c>
      <c r="H5" s="299"/>
    </row>
    <row r="6" spans="1:8" s="303" customFormat="1" ht="63.75">
      <c r="A6" s="301" t="s">
        <v>31</v>
      </c>
      <c r="B6" s="302" t="s">
        <v>249</v>
      </c>
      <c r="C6" s="505" t="s">
        <v>250</v>
      </c>
      <c r="D6" s="505"/>
      <c r="E6" s="505"/>
      <c r="F6" s="505"/>
      <c r="G6" s="506"/>
      <c r="H6" s="368"/>
    </row>
    <row r="7" spans="1:8" s="309" customFormat="1" ht="12.75">
      <c r="A7" s="514" t="s">
        <v>33</v>
      </c>
      <c r="B7" s="304" t="s">
        <v>34</v>
      </c>
      <c r="C7" s="305" t="s">
        <v>35</v>
      </c>
      <c r="D7" s="306"/>
      <c r="E7" s="306"/>
      <c r="F7" s="306"/>
      <c r="G7" s="307"/>
      <c r="H7" s="313"/>
    </row>
    <row r="8" spans="1:8" s="309" customFormat="1" ht="12.75">
      <c r="A8" s="515"/>
      <c r="B8" s="310" t="s">
        <v>34</v>
      </c>
      <c r="C8" s="305" t="s">
        <v>36</v>
      </c>
      <c r="D8" s="311"/>
      <c r="E8" s="311"/>
      <c r="F8" s="311"/>
      <c r="G8" s="312"/>
      <c r="H8" s="313"/>
    </row>
    <row r="9" spans="1:8" s="309" customFormat="1" ht="12.75">
      <c r="A9" s="515"/>
      <c r="B9" s="310" t="s">
        <v>37</v>
      </c>
      <c r="C9" s="314" t="s">
        <v>38</v>
      </c>
      <c r="D9" s="311"/>
      <c r="E9" s="311"/>
      <c r="F9" s="311"/>
      <c r="G9" s="312"/>
      <c r="H9" s="313"/>
    </row>
    <row r="10" spans="1:8" s="309" customFormat="1" ht="12.75">
      <c r="A10" s="515"/>
      <c r="B10" s="310" t="s">
        <v>37</v>
      </c>
      <c r="C10" s="314" t="s">
        <v>39</v>
      </c>
      <c r="D10" s="311"/>
      <c r="E10" s="311"/>
      <c r="F10" s="311"/>
      <c r="G10" s="312"/>
      <c r="H10" s="313"/>
    </row>
    <row r="11" spans="1:8" s="309" customFormat="1" ht="13.5">
      <c r="A11" s="516"/>
      <c r="B11" s="310" t="s">
        <v>37</v>
      </c>
      <c r="C11" s="292" t="s">
        <v>40</v>
      </c>
      <c r="D11" s="311"/>
      <c r="E11" s="311"/>
      <c r="F11" s="311"/>
      <c r="G11" s="312"/>
      <c r="H11" s="313"/>
    </row>
    <row r="12" spans="1:8" s="309" customFormat="1" ht="13.5" customHeight="1">
      <c r="A12" s="507" t="s">
        <v>41</v>
      </c>
      <c r="B12" s="508"/>
      <c r="C12" s="509"/>
      <c r="D12" s="509"/>
      <c r="E12" s="509"/>
      <c r="F12" s="509"/>
      <c r="G12" s="510"/>
      <c r="H12" s="369"/>
    </row>
    <row r="13" spans="1:8" s="309" customFormat="1" ht="21" customHeight="1">
      <c r="A13" s="316" t="s">
        <v>42</v>
      </c>
      <c r="B13" s="317" t="s">
        <v>34</v>
      </c>
      <c r="C13" s="511" t="s">
        <v>43</v>
      </c>
      <c r="D13" s="512"/>
      <c r="E13" s="512"/>
      <c r="F13" s="512"/>
      <c r="G13" s="513"/>
      <c r="H13" s="313"/>
    </row>
    <row r="14" spans="1:8" s="309" customFormat="1" ht="35.25" customHeight="1">
      <c r="A14" s="316" t="s">
        <v>44</v>
      </c>
      <c r="B14" s="318" t="s">
        <v>47</v>
      </c>
      <c r="C14" s="511" t="s">
        <v>206</v>
      </c>
      <c r="D14" s="512"/>
      <c r="E14" s="512"/>
      <c r="F14" s="512"/>
      <c r="G14" s="513"/>
      <c r="H14" s="313"/>
    </row>
    <row r="15" spans="1:8" s="309" customFormat="1" ht="27.75" customHeight="1">
      <c r="A15" s="517" t="s">
        <v>45</v>
      </c>
      <c r="B15" s="319" t="s">
        <v>46</v>
      </c>
      <c r="C15" s="484" t="s">
        <v>208</v>
      </c>
      <c r="D15" s="485"/>
      <c r="E15" s="485"/>
      <c r="F15" s="485"/>
      <c r="G15" s="486"/>
      <c r="H15" s="313"/>
    </row>
    <row r="16" spans="1:8" s="309" customFormat="1" ht="22.5" customHeight="1">
      <c r="A16" s="518"/>
      <c r="B16" s="320" t="s">
        <v>32</v>
      </c>
      <c r="C16" s="504" t="s">
        <v>209</v>
      </c>
      <c r="D16" s="482"/>
      <c r="E16" s="482"/>
      <c r="F16" s="482"/>
      <c r="G16" s="483"/>
      <c r="H16" s="313"/>
    </row>
    <row r="17" spans="1:8" s="309" customFormat="1" ht="26.25" customHeight="1">
      <c r="A17" s="497" t="s">
        <v>205</v>
      </c>
      <c r="B17" s="322" t="s">
        <v>51</v>
      </c>
      <c r="C17" s="484" t="s">
        <v>247</v>
      </c>
      <c r="D17" s="485"/>
      <c r="E17" s="485"/>
      <c r="F17" s="485"/>
      <c r="G17" s="486"/>
      <c r="H17" s="313"/>
    </row>
    <row r="18" spans="1:8" s="309" customFormat="1" ht="29.25" customHeight="1">
      <c r="A18" s="498"/>
      <c r="B18" s="328" t="s">
        <v>246</v>
      </c>
      <c r="C18" s="504" t="s">
        <v>248</v>
      </c>
      <c r="D18" s="482"/>
      <c r="E18" s="482"/>
      <c r="F18" s="482"/>
      <c r="G18" s="483"/>
      <c r="H18" s="313"/>
    </row>
    <row r="19" spans="1:8" s="309" customFormat="1" ht="22.5" customHeight="1">
      <c r="A19" s="321" t="s">
        <v>33</v>
      </c>
      <c r="B19" s="322" t="s">
        <v>37</v>
      </c>
      <c r="C19" s="323" t="s">
        <v>300</v>
      </c>
      <c r="D19" s="306"/>
      <c r="E19" s="324"/>
      <c r="F19" s="325"/>
      <c r="G19" s="326"/>
      <c r="H19" s="313"/>
    </row>
    <row r="20" spans="1:8" s="309" customFormat="1" ht="12.75">
      <c r="A20" s="487" t="s">
        <v>48</v>
      </c>
      <c r="B20" s="488"/>
      <c r="C20" s="489"/>
      <c r="D20" s="489"/>
      <c r="E20" s="489"/>
      <c r="F20" s="489"/>
      <c r="G20" s="490"/>
      <c r="H20" s="369"/>
    </row>
    <row r="21" spans="1:8" s="309" customFormat="1" ht="28.5" customHeight="1">
      <c r="A21" s="497" t="s">
        <v>251</v>
      </c>
      <c r="B21" s="499" t="s">
        <v>301</v>
      </c>
      <c r="C21" s="491" t="s">
        <v>302</v>
      </c>
      <c r="D21" s="492"/>
      <c r="E21" s="492"/>
      <c r="F21" s="492"/>
      <c r="G21" s="493"/>
      <c r="H21" s="377"/>
    </row>
    <row r="22" spans="1:8" s="309" customFormat="1" ht="12.75" customHeight="1">
      <c r="A22" s="498"/>
      <c r="B22" s="500"/>
      <c r="C22" s="494" t="s">
        <v>299</v>
      </c>
      <c r="D22" s="495"/>
      <c r="E22" s="495"/>
      <c r="F22" s="495"/>
      <c r="G22" s="496"/>
      <c r="H22" s="313"/>
    </row>
    <row r="23" spans="1:8" s="309" customFormat="1" ht="38.25" customHeight="1">
      <c r="A23" s="329" t="s">
        <v>49</v>
      </c>
      <c r="B23" s="330" t="s">
        <v>47</v>
      </c>
      <c r="C23" s="484" t="s">
        <v>252</v>
      </c>
      <c r="D23" s="485"/>
      <c r="E23" s="485"/>
      <c r="F23" s="485"/>
      <c r="G23" s="486"/>
      <c r="H23" s="313"/>
    </row>
    <row r="24" spans="1:8" s="309" customFormat="1" ht="22.5" customHeight="1">
      <c r="A24" s="327" t="s">
        <v>50</v>
      </c>
      <c r="B24" s="318" t="s">
        <v>51</v>
      </c>
      <c r="C24" s="501" t="s">
        <v>253</v>
      </c>
      <c r="D24" s="502"/>
      <c r="E24" s="502"/>
      <c r="F24" s="502"/>
      <c r="G24" s="503"/>
      <c r="H24" s="313"/>
    </row>
    <row r="25" spans="1:8" s="309" customFormat="1" ht="36.75" customHeight="1">
      <c r="A25" s="331" t="s">
        <v>205</v>
      </c>
      <c r="B25" s="370" t="s">
        <v>46</v>
      </c>
      <c r="C25" s="480" t="s">
        <v>254</v>
      </c>
      <c r="D25" s="481"/>
      <c r="E25" s="482"/>
      <c r="F25" s="482"/>
      <c r="G25" s="483"/>
      <c r="H25" s="315"/>
    </row>
    <row r="26" spans="1:8" s="309" customFormat="1" ht="24.75" customHeight="1">
      <c r="A26" s="304"/>
      <c r="B26" s="332"/>
      <c r="C26" s="326"/>
      <c r="D26" s="308"/>
      <c r="E26" s="333"/>
      <c r="F26" s="334"/>
      <c r="G26" s="335"/>
      <c r="H26" s="336"/>
    </row>
    <row r="27" spans="1:8" s="338" customFormat="1" ht="24.75" customHeight="1">
      <c r="A27" s="337" t="s">
        <v>52</v>
      </c>
      <c r="C27" s="339" t="s">
        <v>53</v>
      </c>
      <c r="D27" s="340"/>
      <c r="E27" s="341" t="s">
        <v>54</v>
      </c>
      <c r="F27" s="342"/>
      <c r="G27" s="343"/>
      <c r="H27" s="344"/>
    </row>
    <row r="28" spans="1:8" s="338" customFormat="1" ht="24.75" customHeight="1">
      <c r="A28" s="337" t="s">
        <v>55</v>
      </c>
      <c r="C28" s="339" t="s">
        <v>53</v>
      </c>
      <c r="D28" s="340"/>
      <c r="E28" s="341" t="s">
        <v>56</v>
      </c>
      <c r="F28" s="342"/>
      <c r="G28" s="343"/>
      <c r="H28" s="344"/>
    </row>
    <row r="29" spans="1:8" s="338" customFormat="1" ht="24.75" customHeight="1">
      <c r="A29" s="337" t="s">
        <v>57</v>
      </c>
      <c r="B29" s="332"/>
      <c r="C29" s="339" t="s">
        <v>53</v>
      </c>
      <c r="D29" s="340"/>
      <c r="E29" s="341" t="s">
        <v>58</v>
      </c>
      <c r="F29" s="342"/>
      <c r="G29" s="343"/>
      <c r="H29" s="344"/>
    </row>
    <row r="30" spans="1:8" s="338" customFormat="1" ht="24.75" customHeight="1">
      <c r="A30" s="345" t="s">
        <v>59</v>
      </c>
      <c r="B30" s="346"/>
      <c r="C30" s="347" t="s">
        <v>53</v>
      </c>
      <c r="D30" s="348"/>
      <c r="E30" s="341" t="s">
        <v>60</v>
      </c>
      <c r="F30" s="342"/>
      <c r="G30" s="343"/>
      <c r="H30" s="349"/>
    </row>
    <row r="31" spans="1:8" s="338" customFormat="1" ht="39.75" customHeight="1">
      <c r="A31" s="350" t="s">
        <v>61</v>
      </c>
      <c r="B31" s="351"/>
      <c r="C31" s="352"/>
      <c r="D31" s="353"/>
      <c r="E31" s="354" t="s">
        <v>62</v>
      </c>
      <c r="F31" s="355"/>
      <c r="G31" s="355"/>
      <c r="H31" s="356"/>
    </row>
    <row r="32" spans="1:7" s="291" customFormat="1" ht="12.75">
      <c r="A32" s="357"/>
      <c r="B32" s="343"/>
      <c r="C32" s="358"/>
      <c r="E32" s="357"/>
      <c r="F32" s="343"/>
      <c r="G32" s="358"/>
    </row>
    <row r="33" spans="1:7" s="291" customFormat="1" ht="12.75">
      <c r="A33" s="357"/>
      <c r="B33" s="343"/>
      <c r="C33" s="358"/>
      <c r="E33" s="357"/>
      <c r="F33" s="343"/>
      <c r="G33" s="358"/>
    </row>
    <row r="34" spans="1:7" s="291" customFormat="1" ht="12.75">
      <c r="A34" s="357"/>
      <c r="B34" s="343"/>
      <c r="C34" s="358"/>
      <c r="E34" s="357"/>
      <c r="F34" s="343"/>
      <c r="G34" s="358"/>
    </row>
    <row r="35" spans="1:7" s="291" customFormat="1" ht="12.75">
      <c r="A35" s="357"/>
      <c r="B35" s="343"/>
      <c r="C35" s="358"/>
      <c r="E35" s="357"/>
      <c r="F35" s="343"/>
      <c r="G35" s="358"/>
    </row>
    <row r="36" spans="1:7" ht="12.75">
      <c r="A36" s="359"/>
      <c r="B36" s="360"/>
      <c r="C36" s="361"/>
      <c r="E36" s="359"/>
      <c r="F36" s="360"/>
      <c r="G36" s="361"/>
    </row>
    <row r="37" spans="1:7" ht="12.75">
      <c r="A37" s="359"/>
      <c r="B37" s="360"/>
      <c r="C37" s="361"/>
      <c r="E37" s="359"/>
      <c r="F37" s="360"/>
      <c r="G37" s="361"/>
    </row>
    <row r="38" spans="1:7" ht="12.75">
      <c r="A38" s="359"/>
      <c r="B38" s="360"/>
      <c r="C38" s="360"/>
      <c r="E38" s="359"/>
      <c r="F38" s="360"/>
      <c r="G38" s="361"/>
    </row>
    <row r="39" spans="1:7" ht="12.75">
      <c r="A39" s="359"/>
      <c r="B39" s="360"/>
      <c r="C39" s="360"/>
      <c r="E39" s="359"/>
      <c r="F39" s="360"/>
      <c r="G39" s="361"/>
    </row>
    <row r="40" spans="1:7" ht="12.75">
      <c r="A40" s="359"/>
      <c r="B40" s="360"/>
      <c r="C40" s="360"/>
      <c r="E40" s="359"/>
      <c r="F40" s="360"/>
      <c r="G40" s="361"/>
    </row>
    <row r="41" spans="1:7" ht="12.75">
      <c r="A41" s="359"/>
      <c r="B41" s="360"/>
      <c r="C41" s="360"/>
      <c r="E41" s="359"/>
      <c r="F41" s="360"/>
      <c r="G41" s="361"/>
    </row>
    <row r="42" spans="1:7" ht="12.75">
      <c r="A42" s="359"/>
      <c r="B42" s="360"/>
      <c r="C42" s="360"/>
      <c r="E42" s="359"/>
      <c r="F42" s="360"/>
      <c r="G42" s="361"/>
    </row>
    <row r="43" spans="1:7" ht="12.75">
      <c r="A43" s="359"/>
      <c r="B43" s="360"/>
      <c r="C43" s="360"/>
      <c r="E43" s="359"/>
      <c r="F43" s="360"/>
      <c r="G43" s="361"/>
    </row>
    <row r="44" spans="1:7" ht="12.75">
      <c r="A44" s="359"/>
      <c r="B44" s="360"/>
      <c r="C44" s="360"/>
      <c r="E44" s="359"/>
      <c r="F44" s="360"/>
      <c r="G44" s="361"/>
    </row>
    <row r="45" spans="1:7" ht="12.75">
      <c r="A45" s="359"/>
      <c r="B45" s="360"/>
      <c r="C45" s="360"/>
      <c r="E45" s="359"/>
      <c r="F45" s="360"/>
      <c r="G45" s="361"/>
    </row>
    <row r="46" spans="1:7" ht="12.75">
      <c r="A46" s="359"/>
      <c r="B46" s="360"/>
      <c r="C46" s="360"/>
      <c r="E46" s="359"/>
      <c r="F46" s="360"/>
      <c r="G46" s="361"/>
    </row>
    <row r="47" spans="1:7" ht="12.75">
      <c r="A47" s="359"/>
      <c r="B47" s="360"/>
      <c r="C47" s="360"/>
      <c r="E47" s="359"/>
      <c r="F47" s="362"/>
      <c r="G47" s="363"/>
    </row>
    <row r="48" spans="1:7" ht="12.75">
      <c r="A48" s="359"/>
      <c r="B48" s="360"/>
      <c r="C48" s="360"/>
      <c r="E48" s="359"/>
      <c r="F48" s="362"/>
      <c r="G48" s="363"/>
    </row>
    <row r="49" spans="1:7" ht="12.75">
      <c r="A49" s="359"/>
      <c r="B49" s="360"/>
      <c r="C49" s="360"/>
      <c r="E49" s="359"/>
      <c r="F49" s="362"/>
      <c r="G49" s="363"/>
    </row>
    <row r="50" spans="1:7" ht="12.75">
      <c r="A50" s="359"/>
      <c r="B50" s="360"/>
      <c r="C50" s="360"/>
      <c r="E50" s="359"/>
      <c r="F50" s="362"/>
      <c r="G50" s="363"/>
    </row>
    <row r="51" spans="1:7" ht="12.75">
      <c r="A51" s="362"/>
      <c r="B51" s="360"/>
      <c r="C51" s="360"/>
      <c r="E51" s="359"/>
      <c r="F51" s="362"/>
      <c r="G51" s="363"/>
    </row>
    <row r="52" spans="1:7" ht="12.75">
      <c r="A52" s="362"/>
      <c r="B52" s="360"/>
      <c r="C52" s="360"/>
      <c r="E52" s="359"/>
      <c r="F52" s="362"/>
      <c r="G52" s="363"/>
    </row>
    <row r="53" spans="1:7" ht="12.75">
      <c r="A53" s="362"/>
      <c r="B53" s="360"/>
      <c r="C53" s="360"/>
      <c r="E53" s="359"/>
      <c r="F53" s="362"/>
      <c r="G53" s="363"/>
    </row>
    <row r="54" spans="1:7" ht="12.75">
      <c r="A54" s="362"/>
      <c r="B54" s="360"/>
      <c r="C54" s="360"/>
      <c r="E54" s="359"/>
      <c r="F54" s="362"/>
      <c r="G54" s="363"/>
    </row>
    <row r="55" spans="1:7" ht="12.75">
      <c r="A55" s="362"/>
      <c r="B55" s="360"/>
      <c r="C55" s="360"/>
      <c r="E55" s="359"/>
      <c r="F55" s="362"/>
      <c r="G55" s="363"/>
    </row>
    <row r="56" spans="1:7" ht="12.75">
      <c r="A56" s="362"/>
      <c r="B56" s="364"/>
      <c r="C56" s="365"/>
      <c r="E56" s="359"/>
      <c r="F56" s="362"/>
      <c r="G56" s="363"/>
    </row>
    <row r="57" spans="1:7" ht="12.75">
      <c r="A57" s="362"/>
      <c r="B57" s="364"/>
      <c r="C57" s="365"/>
      <c r="E57" s="359"/>
      <c r="F57" s="362"/>
      <c r="G57" s="363"/>
    </row>
    <row r="58" spans="1:7" ht="12.75">
      <c r="A58" s="362"/>
      <c r="B58" s="364"/>
      <c r="C58" s="365"/>
      <c r="E58" s="359"/>
      <c r="F58" s="362"/>
      <c r="G58" s="363"/>
    </row>
    <row r="59" spans="1:7" ht="12.75">
      <c r="A59" s="362"/>
      <c r="B59" s="364"/>
      <c r="C59" s="365"/>
      <c r="E59" s="359"/>
      <c r="F59" s="362"/>
      <c r="G59" s="363"/>
    </row>
    <row r="60" spans="1:7" ht="12.75">
      <c r="A60" s="362"/>
      <c r="B60" s="364"/>
      <c r="C60" s="365"/>
      <c r="E60" s="359"/>
      <c r="G60" s="363"/>
    </row>
    <row r="61" spans="1:7" ht="12.75">
      <c r="A61" s="362"/>
      <c r="B61" s="364"/>
      <c r="C61" s="365"/>
      <c r="E61" s="359"/>
      <c r="G61" s="363"/>
    </row>
    <row r="62" spans="2:7" ht="12.75">
      <c r="B62" s="364"/>
      <c r="C62" s="365"/>
      <c r="E62" s="359"/>
      <c r="G62" s="363"/>
    </row>
    <row r="63" spans="2:7" ht="12.75">
      <c r="B63" s="364"/>
      <c r="C63" s="365"/>
      <c r="E63" s="359"/>
      <c r="G63" s="363"/>
    </row>
    <row r="64" spans="2:7" ht="12.75">
      <c r="B64" s="364"/>
      <c r="C64" s="365"/>
      <c r="E64" s="359"/>
      <c r="G64" s="363"/>
    </row>
    <row r="65" spans="2:7" ht="12.75">
      <c r="B65" s="364"/>
      <c r="C65" s="365"/>
      <c r="E65" s="359"/>
      <c r="G65" s="365"/>
    </row>
    <row r="66" spans="2:5" ht="12.75">
      <c r="B66" s="364"/>
      <c r="C66" s="365"/>
      <c r="E66" s="359"/>
    </row>
    <row r="67" spans="2:5" ht="12.75">
      <c r="B67" s="364"/>
      <c r="C67" s="365"/>
      <c r="E67" s="359"/>
    </row>
    <row r="68" spans="2:5" ht="12.75">
      <c r="B68" s="364"/>
      <c r="C68" s="365"/>
      <c r="E68" s="359"/>
    </row>
    <row r="69" spans="2:5" ht="12.75">
      <c r="B69" s="364"/>
      <c r="C69" s="365"/>
      <c r="E69" s="359"/>
    </row>
    <row r="70" spans="2:5" ht="12.75">
      <c r="B70" s="364"/>
      <c r="C70" s="365"/>
      <c r="E70" s="359"/>
    </row>
    <row r="71" spans="2:5" ht="12.75">
      <c r="B71" s="364"/>
      <c r="E71" s="359"/>
    </row>
    <row r="72" ht="12.75">
      <c r="B72" s="364"/>
    </row>
    <row r="73" ht="12.75">
      <c r="B73" s="364"/>
    </row>
    <row r="74" ht="12.75">
      <c r="B74" s="364"/>
    </row>
  </sheetData>
  <sheetProtection/>
  <mergeCells count="19">
    <mergeCell ref="A17:A18"/>
    <mergeCell ref="C6:G6"/>
    <mergeCell ref="A12:G12"/>
    <mergeCell ref="C13:G13"/>
    <mergeCell ref="C14:G14"/>
    <mergeCell ref="A7:A11"/>
    <mergeCell ref="A15:A16"/>
    <mergeCell ref="C15:G15"/>
    <mergeCell ref="C16:G16"/>
    <mergeCell ref="C25:G25"/>
    <mergeCell ref="C23:G23"/>
    <mergeCell ref="C17:G17"/>
    <mergeCell ref="A20:G20"/>
    <mergeCell ref="C21:G21"/>
    <mergeCell ref="C22:G22"/>
    <mergeCell ref="A21:A22"/>
    <mergeCell ref="B21:B22"/>
    <mergeCell ref="C24:G24"/>
    <mergeCell ref="C18:G18"/>
  </mergeCells>
  <printOptions/>
  <pageMargins left="0.5" right="0.5" top="0.5" bottom="0.5" header="0" footer="0.5"/>
  <pageSetup fitToHeight="1" fitToWidth="1" horizontalDpi="300" verticalDpi="300" orientation="portrait" scale="97" r:id="rId1"/>
</worksheet>
</file>

<file path=xl/worksheets/sheet40.xml><?xml version="1.0" encoding="utf-8"?>
<worksheet xmlns="http://schemas.openxmlformats.org/spreadsheetml/2006/main" xmlns:r="http://schemas.openxmlformats.org/officeDocument/2006/relationships">
  <sheetPr codeName="Sheet41"/>
  <dimension ref="A1:I15"/>
  <sheetViews>
    <sheetView showGridLines="0" zoomScale="75" zoomScaleNormal="75" zoomScalePageLayoutView="0" workbookViewId="0" topLeftCell="A1">
      <selection activeCell="A9" sqref="A9"/>
    </sheetView>
  </sheetViews>
  <sheetFormatPr defaultColWidth="12.57421875" defaultRowHeight="12.75"/>
  <cols>
    <col min="1" max="1" width="7.421875" style="471" customWidth="1"/>
    <col min="2" max="2" width="8.7109375" style="20" customWidth="1"/>
    <col min="3" max="3" width="25.7109375" style="148" customWidth="1"/>
    <col min="4" max="4" width="14.7109375" style="469" customWidth="1"/>
    <col min="5" max="5" width="12.421875" style="141" customWidth="1"/>
    <col min="6" max="6" width="10.7109375" style="43" customWidth="1"/>
    <col min="7" max="7" width="10.7109375" style="141" customWidth="1"/>
    <col min="8" max="9" width="12.421875" style="43" hidden="1" customWidth="1"/>
    <col min="10" max="16384" width="12.57421875" style="26" customWidth="1"/>
  </cols>
  <sheetData>
    <row r="1" spans="1:9" s="137" customFormat="1" ht="18">
      <c r="A1" s="73" t="str">
        <f>Competition</f>
        <v>World Championship</v>
      </c>
      <c r="B1" s="45"/>
      <c r="C1" s="134"/>
      <c r="D1" s="46"/>
      <c r="E1" s="47"/>
      <c r="F1" s="524">
        <f>COUNTA(F9:F200)</f>
        <v>6</v>
      </c>
      <c r="G1" s="524">
        <f>COUNTIF($A$15:$A$100,"&lt;=6")</f>
        <v>0</v>
      </c>
      <c r="H1" s="525"/>
      <c r="I1" s="525"/>
    </row>
    <row r="2" spans="1:7" ht="18">
      <c r="A2" s="73" t="str">
        <f>Location</f>
        <v>Bergen, Norway</v>
      </c>
      <c r="B2" s="45"/>
      <c r="C2" s="138"/>
      <c r="D2" s="46"/>
      <c r="E2" s="47"/>
      <c r="F2" s="47"/>
      <c r="G2" s="47"/>
    </row>
    <row r="3" spans="1:3" ht="18">
      <c r="A3" s="73" t="str">
        <f>Dates</f>
        <v>4. - 8. August 2010</v>
      </c>
      <c r="B3" s="140"/>
      <c r="C3" s="138"/>
    </row>
    <row r="4" spans="1:3" ht="18">
      <c r="A4" s="73" t="str">
        <f>Level</f>
        <v>World</v>
      </c>
      <c r="B4" s="144"/>
      <c r="C4" s="26"/>
    </row>
    <row r="5" spans="1:3" ht="18">
      <c r="A5" s="470" t="str">
        <f>Category</f>
        <v>Senior Pairs</v>
      </c>
      <c r="B5" s="144"/>
      <c r="C5" s="26"/>
    </row>
    <row r="6" spans="1:7" ht="23.25">
      <c r="A6" s="146" t="s">
        <v>381</v>
      </c>
      <c r="B6" s="45"/>
      <c r="C6" s="45"/>
      <c r="D6" s="46"/>
      <c r="E6" s="47"/>
      <c r="F6" s="47"/>
      <c r="G6" s="47"/>
    </row>
    <row r="7" ht="12" customHeight="1"/>
    <row r="8" spans="1:9" s="155" customFormat="1" ht="36.75" thickBot="1">
      <c r="A8" s="154" t="s">
        <v>202</v>
      </c>
      <c r="B8" s="149" t="s">
        <v>25</v>
      </c>
      <c r="C8" s="150" t="s">
        <v>26</v>
      </c>
      <c r="D8" s="151" t="s">
        <v>199</v>
      </c>
      <c r="E8" s="152" t="s">
        <v>200</v>
      </c>
      <c r="F8" s="152" t="s">
        <v>201</v>
      </c>
      <c r="G8" s="152" t="s">
        <v>189</v>
      </c>
      <c r="H8" s="526"/>
      <c r="I8" s="526"/>
    </row>
    <row r="9" spans="1:9" ht="15">
      <c r="A9" s="472">
        <f>RANK(G9,$G$9:$G$200)</f>
        <v>1</v>
      </c>
      <c r="B9" s="147" t="s">
        <v>371</v>
      </c>
      <c r="C9" s="20" t="s">
        <v>344</v>
      </c>
      <c r="D9" s="148" t="s">
        <v>344</v>
      </c>
      <c r="E9" s="141">
        <v>90.6429</v>
      </c>
      <c r="F9" s="141">
        <v>0</v>
      </c>
      <c r="G9" s="43">
        <v>90.6429</v>
      </c>
      <c r="H9" s="43">
        <v>87.5714</v>
      </c>
      <c r="I9" s="43">
        <v>89.10714999999999</v>
      </c>
    </row>
    <row r="10" spans="1:9" ht="15">
      <c r="A10" s="472">
        <f>RANK(G10,$G$9:$G$200)</f>
        <v>2</v>
      </c>
      <c r="B10" s="147" t="s">
        <v>365</v>
      </c>
      <c r="C10" s="20" t="s">
        <v>352</v>
      </c>
      <c r="D10" s="148" t="s">
        <v>352</v>
      </c>
      <c r="E10" s="141">
        <v>89.1429</v>
      </c>
      <c r="F10" s="141">
        <v>0</v>
      </c>
      <c r="G10" s="43">
        <v>89.1429</v>
      </c>
      <c r="H10" s="43">
        <v>86.1429</v>
      </c>
      <c r="I10" s="43">
        <v>87.6429</v>
      </c>
    </row>
    <row r="11" spans="1:9" ht="15">
      <c r="A11" s="472">
        <f>RANK(G11,$G$9:$G$200)</f>
        <v>3</v>
      </c>
      <c r="B11" s="147" t="s">
        <v>339</v>
      </c>
      <c r="C11" s="20" t="s">
        <v>339</v>
      </c>
      <c r="D11" s="148" t="s">
        <v>339</v>
      </c>
      <c r="E11" s="141">
        <v>81</v>
      </c>
      <c r="F11" s="141">
        <v>0</v>
      </c>
      <c r="G11" s="43">
        <v>81</v>
      </c>
      <c r="H11" s="43">
        <v>83.7143</v>
      </c>
      <c r="I11" s="43">
        <v>82.35714999999999</v>
      </c>
    </row>
    <row r="12" spans="1:9" ht="15">
      <c r="A12" s="472">
        <f>RANK(G12,$G$9:$G$200)</f>
        <v>4</v>
      </c>
      <c r="B12" s="147" t="s">
        <v>366</v>
      </c>
      <c r="C12" s="20" t="s">
        <v>348</v>
      </c>
      <c r="D12" s="148" t="s">
        <v>348</v>
      </c>
      <c r="E12" s="141">
        <v>71.8571</v>
      </c>
      <c r="F12" s="141">
        <v>0</v>
      </c>
      <c r="G12" s="43">
        <v>71.8571</v>
      </c>
      <c r="H12" s="43">
        <v>71.4286</v>
      </c>
      <c r="I12" s="43">
        <v>71.64285000000001</v>
      </c>
    </row>
    <row r="13" spans="1:9" ht="15">
      <c r="A13" s="472">
        <f>RANK(G13,$G$9:$G$200)</f>
        <v>5</v>
      </c>
      <c r="B13" s="147" t="s">
        <v>370</v>
      </c>
      <c r="C13" s="20" t="s">
        <v>345</v>
      </c>
      <c r="D13" s="148" t="s">
        <v>345</v>
      </c>
      <c r="E13" s="141">
        <v>71.2857</v>
      </c>
      <c r="F13" s="141">
        <v>0</v>
      </c>
      <c r="G13" s="43">
        <v>71.2857</v>
      </c>
      <c r="H13" s="43">
        <v>66.7143</v>
      </c>
      <c r="I13" s="43">
        <v>69</v>
      </c>
    </row>
    <row r="14" spans="1:9" ht="15">
      <c r="A14" s="472">
        <f>RANK(G14,$G$9:$G$200)</f>
        <v>6</v>
      </c>
      <c r="B14" s="147" t="s">
        <v>369</v>
      </c>
      <c r="C14" s="20" t="s">
        <v>338</v>
      </c>
      <c r="D14" s="148" t="s">
        <v>338</v>
      </c>
      <c r="E14" s="141">
        <v>64.8571</v>
      </c>
      <c r="F14" s="141">
        <v>0</v>
      </c>
      <c r="G14" s="43">
        <v>64.8571</v>
      </c>
      <c r="H14" s="43">
        <v>62.1429</v>
      </c>
      <c r="I14" s="43">
        <v>63.5</v>
      </c>
    </row>
    <row r="15" ht="15">
      <c r="A15" s="472"/>
    </row>
  </sheetData>
  <sheetProtection sheet="1" objects="1" scenarios="1"/>
  <conditionalFormatting sqref="E15:E100 F9:F14">
    <cfRule type="cellIs" priority="1" dxfId="0" operator="greaterThan" stopIfTrue="1">
      <formula>0</formula>
    </cfRule>
  </conditionalFormatting>
  <printOptions/>
  <pageMargins left="0.25" right="0.25" top="0.75" bottom="0.75" header="0.3" footer="0.3"/>
  <pageSetup orientation="portrait" r:id="rId1"/>
  <headerFooter alignWithMargins="0">
    <oddFooter>&amp;CPage &amp;P of &amp;N</oddFooter>
  </headerFooter>
</worksheet>
</file>

<file path=xl/worksheets/sheet41.xml><?xml version="1.0" encoding="utf-8"?>
<worksheet xmlns="http://schemas.openxmlformats.org/spreadsheetml/2006/main" xmlns:r="http://schemas.openxmlformats.org/officeDocument/2006/relationships">
  <sheetPr codeName="Sheet3">
    <tabColor indexed="10"/>
    <pageSetUpPr fitToPage="1"/>
  </sheetPr>
  <dimension ref="A1:I41"/>
  <sheetViews>
    <sheetView showGridLines="0" zoomScalePageLayoutView="0" workbookViewId="0" topLeftCell="A1">
      <selection activeCell="J10" sqref="J10"/>
    </sheetView>
  </sheetViews>
  <sheetFormatPr defaultColWidth="10.28125" defaultRowHeight="12.75"/>
  <cols>
    <col min="1" max="1" width="15.140625" style="26" customWidth="1"/>
    <col min="2" max="2" width="10.28125" style="41" customWidth="1"/>
    <col min="3" max="3" width="30.421875" style="26" customWidth="1"/>
    <col min="4" max="4" width="20.140625" style="42" customWidth="1"/>
    <col min="5" max="5" width="12.140625" style="43" customWidth="1"/>
    <col min="6" max="16384" width="10.28125" style="26" customWidth="1"/>
  </cols>
  <sheetData>
    <row r="1" ht="18">
      <c r="A1" s="40" t="str">
        <f>Competition</f>
        <v>World Championship</v>
      </c>
    </row>
    <row r="2" ht="18">
      <c r="A2" s="40" t="str">
        <f>Location</f>
        <v>Bergen, Norway</v>
      </c>
    </row>
    <row r="3" ht="18">
      <c r="A3" s="40" t="str">
        <f>Dates</f>
        <v>4. - 8. August 2010</v>
      </c>
    </row>
    <row r="4" ht="18">
      <c r="A4" s="40" t="str">
        <f>Level</f>
        <v>World</v>
      </c>
    </row>
    <row r="5" ht="18">
      <c r="A5" s="40" t="str">
        <f>Category</f>
        <v>Senior Pairs</v>
      </c>
    </row>
    <row r="7" spans="1:6" ht="18">
      <c r="A7" s="44" t="s">
        <v>63</v>
      </c>
      <c r="B7" s="45"/>
      <c r="C7" s="45"/>
      <c r="D7" s="46"/>
      <c r="E7" s="47"/>
      <c r="F7" s="45"/>
    </row>
    <row r="10" spans="1:2" ht="31.5">
      <c r="A10" s="48" t="s">
        <v>64</v>
      </c>
      <c r="B10" s="49" t="s">
        <v>65</v>
      </c>
    </row>
    <row r="11" spans="1:9" ht="16.5" thickBot="1">
      <c r="A11" s="41"/>
      <c r="G11" s="446" t="s">
        <v>327</v>
      </c>
      <c r="H11" s="447"/>
      <c r="I11" s="447"/>
    </row>
    <row r="12" spans="1:9" ht="15">
      <c r="A12" s="41"/>
      <c r="G12" s="448"/>
      <c r="H12" s="449"/>
      <c r="I12" s="450"/>
    </row>
    <row r="13" spans="1:9" ht="15">
      <c r="A13" s="41"/>
      <c r="G13" s="451"/>
      <c r="H13" s="452"/>
      <c r="I13" s="453"/>
    </row>
    <row r="14" spans="1:9" ht="15">
      <c r="A14" s="41"/>
      <c r="G14" s="451"/>
      <c r="H14" s="452"/>
      <c r="I14" s="453"/>
    </row>
    <row r="15" spans="1:9" ht="15">
      <c r="A15" s="41"/>
      <c r="G15" s="451"/>
      <c r="H15" s="452"/>
      <c r="I15" s="453"/>
    </row>
    <row r="16" spans="1:9" ht="15">
      <c r="A16" s="41"/>
      <c r="G16" s="451"/>
      <c r="H16" s="452"/>
      <c r="I16" s="453"/>
    </row>
    <row r="17" spans="1:9" ht="15">
      <c r="A17" s="41"/>
      <c r="G17" s="451"/>
      <c r="H17" s="452"/>
      <c r="I17" s="453"/>
    </row>
    <row r="18" spans="1:9" ht="15">
      <c r="A18" s="41"/>
      <c r="G18" s="451"/>
      <c r="H18" s="452"/>
      <c r="I18" s="453"/>
    </row>
    <row r="19" spans="1:9" ht="15">
      <c r="A19" s="41"/>
      <c r="G19" s="451"/>
      <c r="H19" s="452"/>
      <c r="I19" s="453"/>
    </row>
    <row r="20" spans="1:9" ht="15">
      <c r="A20" s="41"/>
      <c r="G20" s="451"/>
      <c r="H20" s="452"/>
      <c r="I20" s="453"/>
    </row>
    <row r="21" spans="1:9" ht="15">
      <c r="A21" s="41"/>
      <c r="G21" s="451"/>
      <c r="H21" s="452"/>
      <c r="I21" s="453"/>
    </row>
    <row r="22" spans="1:9" ht="15">
      <c r="A22" s="41"/>
      <c r="G22" s="451"/>
      <c r="H22" s="452"/>
      <c r="I22" s="453"/>
    </row>
    <row r="23" spans="1:9" ht="15">
      <c r="A23" s="41"/>
      <c r="G23" s="451"/>
      <c r="H23" s="452"/>
      <c r="I23" s="453"/>
    </row>
    <row r="24" spans="1:9" ht="15">
      <c r="A24" s="41"/>
      <c r="G24" s="451"/>
      <c r="H24" s="452"/>
      <c r="I24" s="453"/>
    </row>
    <row r="25" spans="1:9" ht="15">
      <c r="A25" s="41"/>
      <c r="G25" s="451"/>
      <c r="H25" s="452"/>
      <c r="I25" s="453"/>
    </row>
    <row r="26" spans="1:9" ht="15">
      <c r="A26" s="41"/>
      <c r="G26" s="451"/>
      <c r="H26" s="452"/>
      <c r="I26" s="453"/>
    </row>
    <row r="27" spans="1:9" ht="15">
      <c r="A27" s="41"/>
      <c r="G27" s="451"/>
      <c r="H27" s="452"/>
      <c r="I27" s="453"/>
    </row>
    <row r="28" spans="1:9" ht="15">
      <c r="A28" s="41"/>
      <c r="G28" s="451"/>
      <c r="H28" s="452"/>
      <c r="I28" s="453"/>
    </row>
    <row r="29" spans="1:9" ht="15">
      <c r="A29" s="41"/>
      <c r="G29" s="451"/>
      <c r="H29" s="452"/>
      <c r="I29" s="453"/>
    </row>
    <row r="30" spans="1:9" ht="15">
      <c r="A30" s="41"/>
      <c r="G30" s="451"/>
      <c r="H30" s="452"/>
      <c r="I30" s="453"/>
    </row>
    <row r="31" spans="1:9" ht="15.75" thickBot="1">
      <c r="A31" s="41"/>
      <c r="G31" s="454"/>
      <c r="H31" s="455"/>
      <c r="I31" s="456"/>
    </row>
    <row r="32" ht="15">
      <c r="A32" s="41"/>
    </row>
    <row r="33" ht="15">
      <c r="A33" s="41"/>
    </row>
    <row r="34" ht="15">
      <c r="A34" s="41"/>
    </row>
    <row r="35" ht="15">
      <c r="A35" s="41"/>
    </row>
    <row r="36" ht="15">
      <c r="A36" s="41"/>
    </row>
    <row r="37" ht="15">
      <c r="A37" s="41"/>
    </row>
    <row r="38" ht="15">
      <c r="A38" s="41"/>
    </row>
    <row r="39" ht="15">
      <c r="A39" s="41"/>
    </row>
    <row r="40" ht="15">
      <c r="A40" s="41"/>
    </row>
    <row r="41" ht="15">
      <c r="A41" s="41"/>
    </row>
  </sheetData>
  <sheetProtection/>
  <printOptions/>
  <pageMargins left="0.787401575" right="0.787401575" top="0.5" bottom="0.5" header="0.2" footer="0.5"/>
  <pageSetup fitToHeight="1" fitToWidth="1" horizontalDpi="300" verticalDpi="300" orientation="portrait" scale="92" r:id="rId1"/>
  <headerFooter alignWithMargins="0">
    <oddFooter>&amp;CPage &amp;P of &amp;N</oddFooter>
  </headerFooter>
</worksheet>
</file>

<file path=xl/worksheets/sheet42.xml><?xml version="1.0" encoding="utf-8"?>
<worksheet xmlns="http://schemas.openxmlformats.org/spreadsheetml/2006/main" xmlns:r="http://schemas.openxmlformats.org/officeDocument/2006/relationships">
  <sheetPr codeName="Sheet4">
    <pageSetUpPr fitToPage="1"/>
  </sheetPr>
  <dimension ref="A1:I41"/>
  <sheetViews>
    <sheetView showGridLines="0" zoomScalePageLayoutView="0" workbookViewId="0" topLeftCell="A1">
      <selection activeCell="A11" sqref="A11"/>
    </sheetView>
  </sheetViews>
  <sheetFormatPr defaultColWidth="10.28125" defaultRowHeight="12.75"/>
  <cols>
    <col min="1" max="1" width="15.140625" style="26" customWidth="1"/>
    <col min="2" max="2" width="10.28125" style="41" customWidth="1"/>
    <col min="3" max="3" width="30.421875" style="26" customWidth="1"/>
    <col min="4" max="4" width="20.140625" style="42" customWidth="1"/>
    <col min="5" max="5" width="12.140625" style="43" customWidth="1"/>
    <col min="6" max="16384" width="10.28125" style="26" customWidth="1"/>
  </cols>
  <sheetData>
    <row r="1" ht="18">
      <c r="A1" s="40" t="str">
        <f>Competition</f>
        <v>World Championship</v>
      </c>
    </row>
    <row r="2" ht="18">
      <c r="A2" s="40" t="str">
        <f>Location</f>
        <v>Bergen, Norway</v>
      </c>
    </row>
    <row r="3" ht="18">
      <c r="A3" s="40" t="str">
        <f>Dates</f>
        <v>4. - 8. August 2010</v>
      </c>
    </row>
    <row r="4" ht="18">
      <c r="A4" s="40" t="str">
        <f>Level</f>
        <v>World</v>
      </c>
    </row>
    <row r="5" ht="18">
      <c r="A5" s="40" t="str">
        <f>Category</f>
        <v>Senior Pairs</v>
      </c>
    </row>
    <row r="7" spans="1:6" ht="18">
      <c r="A7" s="44" t="s">
        <v>63</v>
      </c>
      <c r="B7" s="45"/>
      <c r="C7" s="45"/>
      <c r="D7" s="46"/>
      <c r="E7" s="47"/>
      <c r="F7" s="45"/>
    </row>
    <row r="10" spans="1:2" ht="31.5">
      <c r="A10" s="48" t="s">
        <v>64</v>
      </c>
      <c r="B10" s="49" t="s">
        <v>65</v>
      </c>
    </row>
    <row r="11" spans="1:9" ht="16.5" thickBot="1">
      <c r="A11" s="41"/>
      <c r="C11" s="527" t="s">
        <v>382</v>
      </c>
      <c r="G11" s="446" t="s">
        <v>327</v>
      </c>
      <c r="H11" s="447"/>
      <c r="I11" s="447"/>
    </row>
    <row r="12" spans="1:9" ht="15">
      <c r="A12" s="41">
        <v>15</v>
      </c>
      <c r="B12" s="41">
        <v>1</v>
      </c>
      <c r="C12" s="26" t="s">
        <v>344</v>
      </c>
      <c r="D12" s="42" t="s">
        <v>344</v>
      </c>
      <c r="E12" s="43">
        <v>90.6429</v>
      </c>
      <c r="G12" s="448" t="s">
        <v>344</v>
      </c>
      <c r="H12" s="449"/>
      <c r="I12" s="450">
        <v>15</v>
      </c>
    </row>
    <row r="13" spans="1:9" ht="15">
      <c r="A13" s="41">
        <v>14</v>
      </c>
      <c r="B13" s="41">
        <v>2</v>
      </c>
      <c r="C13" s="26" t="s">
        <v>352</v>
      </c>
      <c r="D13" s="42" t="s">
        <v>352</v>
      </c>
      <c r="E13" s="43">
        <v>89.1429</v>
      </c>
      <c r="G13" s="451" t="s">
        <v>352</v>
      </c>
      <c r="H13" s="452"/>
      <c r="I13" s="453">
        <v>14</v>
      </c>
    </row>
    <row r="14" spans="1:9" ht="15">
      <c r="A14" s="41">
        <v>13</v>
      </c>
      <c r="B14" s="41">
        <v>3</v>
      </c>
      <c r="C14" s="26" t="s">
        <v>339</v>
      </c>
      <c r="D14" s="42" t="s">
        <v>339</v>
      </c>
      <c r="E14" s="43">
        <v>81</v>
      </c>
      <c r="G14" s="451" t="s">
        <v>339</v>
      </c>
      <c r="H14" s="452"/>
      <c r="I14" s="453">
        <v>13</v>
      </c>
    </row>
    <row r="15" spans="1:9" ht="15">
      <c r="A15" s="41">
        <v>12</v>
      </c>
      <c r="B15" s="41">
        <v>4</v>
      </c>
      <c r="C15" s="26" t="s">
        <v>348</v>
      </c>
      <c r="D15" s="42" t="s">
        <v>348</v>
      </c>
      <c r="E15" s="43">
        <v>71.8571</v>
      </c>
      <c r="G15" s="451" t="s">
        <v>348</v>
      </c>
      <c r="H15" s="452"/>
      <c r="I15" s="453">
        <v>12</v>
      </c>
    </row>
    <row r="16" spans="1:9" ht="15">
      <c r="A16" s="41">
        <v>11</v>
      </c>
      <c r="B16" s="41">
        <v>5</v>
      </c>
      <c r="C16" s="26" t="s">
        <v>345</v>
      </c>
      <c r="D16" s="42" t="s">
        <v>345</v>
      </c>
      <c r="E16" s="43">
        <v>71.2857</v>
      </c>
      <c r="G16" s="451" t="s">
        <v>345</v>
      </c>
      <c r="H16" s="452"/>
      <c r="I16" s="453">
        <v>11</v>
      </c>
    </row>
    <row r="17" spans="1:9" ht="15">
      <c r="A17" s="41">
        <v>10</v>
      </c>
      <c r="B17" s="41">
        <v>6</v>
      </c>
      <c r="C17" s="26" t="s">
        <v>338</v>
      </c>
      <c r="D17" s="42" t="s">
        <v>338</v>
      </c>
      <c r="E17" s="43">
        <v>64.8571</v>
      </c>
      <c r="G17" s="451" t="s">
        <v>338</v>
      </c>
      <c r="H17" s="452"/>
      <c r="I17" s="453">
        <v>10</v>
      </c>
    </row>
    <row r="18" spans="1:9" ht="15">
      <c r="A18" s="41"/>
      <c r="G18" s="451" t="s">
        <v>342</v>
      </c>
      <c r="H18" s="452"/>
      <c r="I18" s="453">
        <v>9</v>
      </c>
    </row>
    <row r="19" spans="1:9" ht="15">
      <c r="A19" s="41"/>
      <c r="C19" s="527" t="s">
        <v>383</v>
      </c>
      <c r="G19" s="451" t="s">
        <v>346</v>
      </c>
      <c r="H19" s="452"/>
      <c r="I19" s="453">
        <v>8</v>
      </c>
    </row>
    <row r="20" spans="1:9" ht="15">
      <c r="A20" s="41">
        <v>9</v>
      </c>
      <c r="B20" s="41">
        <v>7</v>
      </c>
      <c r="C20" s="26" t="s">
        <v>342</v>
      </c>
      <c r="D20" s="42" t="s">
        <v>342</v>
      </c>
      <c r="E20" s="43">
        <v>52.7143</v>
      </c>
      <c r="G20" s="451" t="s">
        <v>350</v>
      </c>
      <c r="H20" s="452"/>
      <c r="I20" s="453">
        <v>7</v>
      </c>
    </row>
    <row r="21" spans="1:9" ht="15">
      <c r="A21" s="41">
        <v>8</v>
      </c>
      <c r="B21" s="41">
        <v>8</v>
      </c>
      <c r="C21" s="26" t="s">
        <v>346</v>
      </c>
      <c r="D21" s="42" t="s">
        <v>346</v>
      </c>
      <c r="E21" s="43">
        <v>46.8571</v>
      </c>
      <c r="G21" s="451" t="s">
        <v>351</v>
      </c>
      <c r="H21" s="452"/>
      <c r="I21" s="453">
        <v>6</v>
      </c>
    </row>
    <row r="22" spans="1:9" ht="15">
      <c r="A22" s="41">
        <v>7</v>
      </c>
      <c r="B22" s="41">
        <v>9</v>
      </c>
      <c r="C22" s="26" t="s">
        <v>350</v>
      </c>
      <c r="D22" s="42" t="s">
        <v>350</v>
      </c>
      <c r="E22" s="43">
        <v>44</v>
      </c>
      <c r="G22" s="451" t="s">
        <v>341</v>
      </c>
      <c r="H22" s="452"/>
      <c r="I22" s="453">
        <v>5</v>
      </c>
    </row>
    <row r="23" spans="1:9" ht="15">
      <c r="A23" s="41">
        <v>6</v>
      </c>
      <c r="B23" s="41">
        <v>10</v>
      </c>
      <c r="C23" s="26" t="s">
        <v>351</v>
      </c>
      <c r="D23" s="42" t="s">
        <v>351</v>
      </c>
      <c r="E23" s="43">
        <v>42.2857</v>
      </c>
      <c r="G23" s="451" t="s">
        <v>343</v>
      </c>
      <c r="H23" s="452"/>
      <c r="I23" s="453">
        <v>4</v>
      </c>
    </row>
    <row r="24" spans="1:9" ht="15">
      <c r="A24" s="41">
        <v>5</v>
      </c>
      <c r="B24" s="41">
        <v>11</v>
      </c>
      <c r="C24" s="26" t="s">
        <v>341</v>
      </c>
      <c r="D24" s="42" t="s">
        <v>341</v>
      </c>
      <c r="E24" s="43">
        <v>40</v>
      </c>
      <c r="G24" s="451" t="s">
        <v>347</v>
      </c>
      <c r="H24" s="452"/>
      <c r="I24" s="453">
        <v>3</v>
      </c>
    </row>
    <row r="25" spans="1:9" ht="15">
      <c r="A25" s="41">
        <v>4</v>
      </c>
      <c r="B25" s="41">
        <v>12</v>
      </c>
      <c r="C25" s="26" t="s">
        <v>343</v>
      </c>
      <c r="D25" s="42" t="s">
        <v>343</v>
      </c>
      <c r="E25" s="43">
        <v>39.2857</v>
      </c>
      <c r="G25" s="451" t="s">
        <v>340</v>
      </c>
      <c r="H25" s="452"/>
      <c r="I25" s="453">
        <v>2</v>
      </c>
    </row>
    <row r="26" spans="1:9" ht="15">
      <c r="A26" s="41">
        <v>3</v>
      </c>
      <c r="B26" s="41">
        <v>13</v>
      </c>
      <c r="C26" s="26" t="s">
        <v>347</v>
      </c>
      <c r="D26" s="42" t="s">
        <v>347</v>
      </c>
      <c r="E26" s="43">
        <v>34.2857</v>
      </c>
      <c r="G26" s="451" t="s">
        <v>349</v>
      </c>
      <c r="H26" s="452"/>
      <c r="I26" s="453">
        <v>1</v>
      </c>
    </row>
    <row r="27" spans="1:9" ht="15">
      <c r="A27" s="41">
        <v>2</v>
      </c>
      <c r="B27" s="41">
        <v>13</v>
      </c>
      <c r="C27" s="26" t="s">
        <v>340</v>
      </c>
      <c r="D27" s="42" t="s">
        <v>340</v>
      </c>
      <c r="E27" s="43">
        <v>34.2857</v>
      </c>
      <c r="G27" s="451"/>
      <c r="H27" s="452"/>
      <c r="I27" s="453"/>
    </row>
    <row r="28" spans="1:9" ht="15">
      <c r="A28" s="41">
        <v>1</v>
      </c>
      <c r="B28" s="41">
        <v>15</v>
      </c>
      <c r="C28" s="26" t="s">
        <v>349</v>
      </c>
      <c r="D28" s="42" t="s">
        <v>349</v>
      </c>
      <c r="E28" s="43">
        <v>33.1429</v>
      </c>
      <c r="G28" s="451"/>
      <c r="H28" s="452"/>
      <c r="I28" s="453"/>
    </row>
    <row r="29" spans="1:9" ht="15">
      <c r="A29" s="41"/>
      <c r="G29" s="451"/>
      <c r="H29" s="452"/>
      <c r="I29" s="453"/>
    </row>
    <row r="30" spans="1:9" ht="15">
      <c r="A30" s="41"/>
      <c r="G30" s="451"/>
      <c r="H30" s="452"/>
      <c r="I30" s="453"/>
    </row>
    <row r="31" spans="1:9" ht="15.75" thickBot="1">
      <c r="A31" s="41"/>
      <c r="G31" s="454"/>
      <c r="H31" s="455"/>
      <c r="I31" s="456"/>
    </row>
    <row r="32" ht="15">
      <c r="A32" s="41"/>
    </row>
    <row r="33" ht="15">
      <c r="A33" s="41"/>
    </row>
    <row r="34" ht="15">
      <c r="A34" s="41"/>
    </row>
    <row r="35" ht="15">
      <c r="A35" s="41"/>
    </row>
    <row r="36" ht="15">
      <c r="A36" s="41"/>
    </row>
    <row r="37" ht="15">
      <c r="A37" s="41"/>
    </row>
    <row r="38" ht="15">
      <c r="A38" s="41"/>
    </row>
    <row r="39" ht="15">
      <c r="A39" s="41"/>
    </row>
    <row r="40" ht="15">
      <c r="A40" s="41"/>
    </row>
    <row r="41" ht="15">
      <c r="A41" s="41"/>
    </row>
  </sheetData>
  <sheetProtection sheet="1" objects="1" scenarios="1"/>
  <printOptions/>
  <pageMargins left="0.787401575" right="0.787401575" top="0.5" bottom="0.5" header="0.2" footer="0.5"/>
  <pageSetup fitToHeight="1" fitToWidth="1" horizontalDpi="300" verticalDpi="300" orientation="portrait" scale="92" r:id="rId1"/>
  <headerFooter alignWithMargins="0">
    <oddFooter>&amp;CPage &amp;P of &amp;N</oddFooter>
  </headerFooter>
</worksheet>
</file>

<file path=xl/worksheets/sheet43.xml><?xml version="1.0" encoding="utf-8"?>
<worksheet xmlns="http://schemas.openxmlformats.org/spreadsheetml/2006/main" xmlns:r="http://schemas.openxmlformats.org/officeDocument/2006/relationships">
  <dimension ref="A1:E16"/>
  <sheetViews>
    <sheetView tabSelected="1" zoomScalePageLayoutView="0" workbookViewId="0" topLeftCell="A1">
      <selection activeCell="A1" sqref="A1"/>
    </sheetView>
  </sheetViews>
  <sheetFormatPr defaultColWidth="11.421875" defaultRowHeight="12.75"/>
  <cols>
    <col min="1" max="1" width="30.7109375" style="529" customWidth="1"/>
    <col min="2" max="3" width="20.7109375" style="529" customWidth="1"/>
    <col min="4" max="5" width="20.7109375" style="531" customWidth="1"/>
  </cols>
  <sheetData>
    <row r="1" spans="1:5" ht="12.75">
      <c r="A1" s="528" t="s">
        <v>384</v>
      </c>
      <c r="B1" s="528" t="s">
        <v>385</v>
      </c>
      <c r="C1" s="528" t="s">
        <v>386</v>
      </c>
      <c r="D1" s="530" t="s">
        <v>387</v>
      </c>
      <c r="E1" s="530" t="s">
        <v>388</v>
      </c>
    </row>
    <row r="2" spans="1:5" ht="12.75">
      <c r="A2" s="529" t="s">
        <v>344</v>
      </c>
      <c r="B2" s="529" t="s">
        <v>344</v>
      </c>
      <c r="C2" s="529" t="str">
        <f>Level&amp;" "&amp;Category</f>
        <v>World Senior Pairs</v>
      </c>
      <c r="E2" s="531">
        <v>1</v>
      </c>
    </row>
    <row r="3" spans="1:5" ht="12.75">
      <c r="A3" s="529" t="s">
        <v>352</v>
      </c>
      <c r="B3" s="529" t="s">
        <v>352</v>
      </c>
      <c r="C3" s="529" t="str">
        <f>Level&amp;" "&amp;Category</f>
        <v>World Senior Pairs</v>
      </c>
      <c r="E3" s="531">
        <v>2</v>
      </c>
    </row>
    <row r="4" spans="1:5" ht="12.75">
      <c r="A4" s="529" t="s">
        <v>339</v>
      </c>
      <c r="B4" s="529" t="s">
        <v>339</v>
      </c>
      <c r="C4" s="529" t="str">
        <f>Level&amp;" "&amp;Category</f>
        <v>World Senior Pairs</v>
      </c>
      <c r="E4" s="531">
        <v>3</v>
      </c>
    </row>
    <row r="5" spans="1:5" ht="12.75">
      <c r="A5" s="529" t="s">
        <v>348</v>
      </c>
      <c r="B5" s="529" t="s">
        <v>348</v>
      </c>
      <c r="C5" s="529" t="str">
        <f>Level&amp;" "&amp;Category</f>
        <v>World Senior Pairs</v>
      </c>
      <c r="E5" s="531">
        <v>4</v>
      </c>
    </row>
    <row r="6" spans="1:5" ht="12.75">
      <c r="A6" s="529" t="s">
        <v>345</v>
      </c>
      <c r="B6" s="529" t="s">
        <v>345</v>
      </c>
      <c r="C6" s="529" t="str">
        <f>Level&amp;" "&amp;Category</f>
        <v>World Senior Pairs</v>
      </c>
      <c r="E6" s="531">
        <v>5</v>
      </c>
    </row>
    <row r="7" spans="1:5" ht="12.75">
      <c r="A7" s="529" t="s">
        <v>338</v>
      </c>
      <c r="B7" s="529" t="s">
        <v>338</v>
      </c>
      <c r="C7" s="529" t="str">
        <f>Level&amp;" "&amp;Category</f>
        <v>World Senior Pairs</v>
      </c>
      <c r="E7" s="531">
        <v>6</v>
      </c>
    </row>
    <row r="8" spans="1:5" ht="12.75">
      <c r="A8" s="529" t="s">
        <v>342</v>
      </c>
      <c r="B8" s="529" t="s">
        <v>342</v>
      </c>
      <c r="C8" s="529" t="str">
        <f>Level&amp;" "&amp;Category</f>
        <v>World Senior Pairs</v>
      </c>
      <c r="E8" s="531">
        <v>7</v>
      </c>
    </row>
    <row r="9" spans="1:5" ht="12.75">
      <c r="A9" s="529" t="s">
        <v>346</v>
      </c>
      <c r="B9" s="529" t="s">
        <v>346</v>
      </c>
      <c r="C9" s="529" t="str">
        <f>Level&amp;" "&amp;Category</f>
        <v>World Senior Pairs</v>
      </c>
      <c r="E9" s="531">
        <v>8</v>
      </c>
    </row>
    <row r="10" spans="1:5" ht="12.75">
      <c r="A10" s="529" t="s">
        <v>350</v>
      </c>
      <c r="B10" s="529" t="s">
        <v>350</v>
      </c>
      <c r="C10" s="529" t="str">
        <f>Level&amp;" "&amp;Category</f>
        <v>World Senior Pairs</v>
      </c>
      <c r="E10" s="531">
        <v>9</v>
      </c>
    </row>
    <row r="11" spans="1:5" ht="12.75">
      <c r="A11" s="529" t="s">
        <v>351</v>
      </c>
      <c r="B11" s="529" t="s">
        <v>351</v>
      </c>
      <c r="C11" s="529" t="str">
        <f>Level&amp;" "&amp;Category</f>
        <v>World Senior Pairs</v>
      </c>
      <c r="E11" s="531">
        <v>10</v>
      </c>
    </row>
    <row r="12" spans="1:5" ht="12.75">
      <c r="A12" s="529" t="s">
        <v>341</v>
      </c>
      <c r="B12" s="529" t="s">
        <v>341</v>
      </c>
      <c r="C12" s="529" t="str">
        <f>Level&amp;" "&amp;Category</f>
        <v>World Senior Pairs</v>
      </c>
      <c r="E12" s="531">
        <v>11</v>
      </c>
    </row>
    <row r="13" spans="1:5" ht="12.75">
      <c r="A13" s="529" t="s">
        <v>343</v>
      </c>
      <c r="B13" s="529" t="s">
        <v>343</v>
      </c>
      <c r="C13" s="529" t="str">
        <f>Level&amp;" "&amp;Category</f>
        <v>World Senior Pairs</v>
      </c>
      <c r="E13" s="531">
        <v>12</v>
      </c>
    </row>
    <row r="14" spans="1:5" ht="12.75">
      <c r="A14" s="529" t="s">
        <v>347</v>
      </c>
      <c r="B14" s="529" t="s">
        <v>347</v>
      </c>
      <c r="C14" s="529" t="str">
        <f>Level&amp;" "&amp;Category</f>
        <v>World Senior Pairs</v>
      </c>
      <c r="E14" s="531">
        <v>13</v>
      </c>
    </row>
    <row r="15" spans="1:5" ht="12.75">
      <c r="A15" s="529" t="s">
        <v>340</v>
      </c>
      <c r="B15" s="529" t="s">
        <v>340</v>
      </c>
      <c r="C15" s="529" t="str">
        <f>Level&amp;" "&amp;Category</f>
        <v>World Senior Pairs</v>
      </c>
      <c r="E15" s="531">
        <v>13</v>
      </c>
    </row>
    <row r="16" spans="1:5" ht="12.75">
      <c r="A16" s="529" t="s">
        <v>349</v>
      </c>
      <c r="B16" s="529" t="s">
        <v>349</v>
      </c>
      <c r="C16" s="529" t="str">
        <f>Level&amp;" "&amp;Category</f>
        <v>World Senior Pairs</v>
      </c>
      <c r="E16" s="531">
        <v>15</v>
      </c>
    </row>
  </sheetData>
  <sheetProtection sheet="1" objects="1" scenarios="1"/>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19">
    <tabColor indexed="10"/>
  </sheetPr>
  <dimension ref="A1:F9"/>
  <sheetViews>
    <sheetView showGridLines="0" zoomScalePageLayoutView="0" workbookViewId="0" topLeftCell="A1">
      <selection activeCell="A6" sqref="A6"/>
    </sheetView>
  </sheetViews>
  <sheetFormatPr defaultColWidth="8.00390625" defaultRowHeight="12.75"/>
  <cols>
    <col min="1" max="1" width="9.28125" style="59" customWidth="1"/>
    <col min="2" max="2" width="34.8515625" style="59" customWidth="1"/>
    <col min="3" max="6" width="9.8515625" style="59" customWidth="1"/>
    <col min="7" max="16384" width="8.00390625" style="59" customWidth="1"/>
  </cols>
  <sheetData>
    <row r="1" spans="1:6" s="53" customFormat="1" ht="20.25">
      <c r="A1" s="50" t="s">
        <v>324</v>
      </c>
      <c r="B1" s="51"/>
      <c r="C1" s="51"/>
      <c r="D1" s="51"/>
      <c r="E1" s="51"/>
      <c r="F1" s="52"/>
    </row>
    <row r="2" spans="1:6" ht="20.25">
      <c r="A2" s="437" t="str">
        <f>Competition</f>
        <v>World Championship</v>
      </c>
      <c r="B2" s="54"/>
      <c r="C2" s="55"/>
      <c r="D2" s="56"/>
      <c r="E2" s="57"/>
      <c r="F2" s="58"/>
    </row>
    <row r="3" spans="1:6" ht="15.75">
      <c r="A3" s="438" t="str">
        <f>Location</f>
        <v>Bergen, Norway</v>
      </c>
      <c r="B3" s="60"/>
      <c r="C3" s="60"/>
      <c r="D3" s="60"/>
      <c r="E3" s="60"/>
      <c r="F3" s="61"/>
    </row>
    <row r="4" spans="1:6" ht="15.75">
      <c r="A4" s="438" t="str">
        <f>Dates</f>
        <v>4. - 8. August 2010</v>
      </c>
      <c r="B4" s="62"/>
      <c r="C4" s="60"/>
      <c r="D4" s="60"/>
      <c r="E4" s="60"/>
      <c r="F4" s="61"/>
    </row>
    <row r="5" spans="1:6" ht="15.75">
      <c r="A5" s="438" t="str">
        <f>Level</f>
        <v>World</v>
      </c>
      <c r="B5" s="60"/>
      <c r="C5" s="60" t="s">
        <v>325</v>
      </c>
      <c r="D5" s="60"/>
      <c r="E5" s="60"/>
      <c r="F5" s="61"/>
    </row>
    <row r="6" spans="1:6" ht="15.75">
      <c r="A6" s="438" t="str">
        <f>Category</f>
        <v>Senior Pairs</v>
      </c>
      <c r="B6" s="60"/>
      <c r="C6" s="63"/>
      <c r="D6" s="63"/>
      <c r="E6" s="63"/>
      <c r="F6" s="64"/>
    </row>
    <row r="7" spans="1:6" ht="13.5" thickBot="1">
      <c r="A7" s="439"/>
      <c r="B7" s="65"/>
      <c r="C7" s="65"/>
      <c r="D7" s="65"/>
      <c r="E7" s="65"/>
      <c r="F7" s="66"/>
    </row>
    <row r="8" spans="1:6" ht="12.75">
      <c r="A8" s="67" t="s">
        <v>70</v>
      </c>
      <c r="B8" s="67" t="s">
        <v>71</v>
      </c>
      <c r="C8" s="68" t="s">
        <v>72</v>
      </c>
      <c r="D8" s="68" t="s">
        <v>73</v>
      </c>
      <c r="E8" s="68" t="s">
        <v>74</v>
      </c>
      <c r="F8" s="69" t="s">
        <v>75</v>
      </c>
    </row>
    <row r="9" spans="1:6" ht="15.75" customHeight="1">
      <c r="A9" s="70"/>
      <c r="B9" s="71"/>
      <c r="C9" s="71"/>
      <c r="D9" s="71"/>
      <c r="E9" s="71"/>
      <c r="F9" s="72"/>
    </row>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sheetData>
  <sheetProtection/>
  <printOptions/>
  <pageMargins left="0.787401575" right="0.787401575" top="0.5" bottom="0.5"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codeName="Sheet26">
    <tabColor indexed="10"/>
    <pageSetUpPr fitToPage="1"/>
  </sheetPr>
  <dimension ref="A1:J61"/>
  <sheetViews>
    <sheetView showGridLines="0" zoomScale="75" zoomScaleNormal="75" zoomScalePageLayoutView="0" workbookViewId="0" topLeftCell="A1">
      <selection activeCell="B20" sqref="B20"/>
    </sheetView>
  </sheetViews>
  <sheetFormatPr defaultColWidth="9.00390625" defaultRowHeight="12.75"/>
  <cols>
    <col min="1" max="1" width="4.28125" style="98" customWidth="1"/>
    <col min="2" max="2" width="18.57421875" style="98" customWidth="1"/>
    <col min="3" max="3" width="12.57421875" style="98" customWidth="1"/>
    <col min="4" max="4" width="36.421875" style="98" customWidth="1"/>
    <col min="5" max="5" width="25.28125" style="98" customWidth="1"/>
    <col min="6" max="10" width="10.7109375" style="98" customWidth="1"/>
    <col min="11" max="16384" width="9.00390625" style="98" customWidth="1"/>
  </cols>
  <sheetData>
    <row r="1" spans="1:10" ht="24.75" customHeight="1">
      <c r="A1" s="401" t="s">
        <v>212</v>
      </c>
      <c r="B1" s="402"/>
      <c r="C1" s="402"/>
      <c r="D1" s="402"/>
      <c r="E1" s="402"/>
      <c r="F1" s="402"/>
      <c r="G1" s="402"/>
      <c r="H1" s="402"/>
      <c r="I1" s="402"/>
      <c r="J1" s="402"/>
    </row>
    <row r="2" ht="9.75" customHeight="1">
      <c r="D2" s="385"/>
    </row>
    <row r="3" spans="3:4" s="386" customFormat="1" ht="15" customHeight="1">
      <c r="C3" s="403" t="s">
        <v>304</v>
      </c>
      <c r="D3" s="404"/>
    </row>
    <row r="4" spans="3:8" s="386" customFormat="1" ht="20.25">
      <c r="C4" s="403" t="s">
        <v>305</v>
      </c>
      <c r="D4" s="405"/>
      <c r="H4" s="388"/>
    </row>
    <row r="5" spans="3:4" ht="18">
      <c r="C5" s="403" t="s">
        <v>238</v>
      </c>
      <c r="D5" s="406"/>
    </row>
    <row r="6" spans="1:8" ht="18">
      <c r="A6" s="389"/>
      <c r="C6" s="403" t="s">
        <v>5</v>
      </c>
      <c r="D6" s="387" t="str">
        <f>Category</f>
        <v>Senior Pairs</v>
      </c>
      <c r="G6" s="389"/>
      <c r="H6" s="389"/>
    </row>
    <row r="7" ht="19.5" thickBot="1">
      <c r="H7" s="407" t="s">
        <v>306</v>
      </c>
    </row>
    <row r="8" spans="1:10" ht="74.25" customHeight="1" thickBot="1">
      <c r="A8" s="390" t="s">
        <v>213</v>
      </c>
      <c r="B8" s="391"/>
      <c r="C8" s="391"/>
      <c r="D8" s="391"/>
      <c r="F8" s="408" t="s">
        <v>313</v>
      </c>
      <c r="G8" s="408" t="s">
        <v>307</v>
      </c>
      <c r="H8" s="408" t="s">
        <v>281</v>
      </c>
      <c r="I8" s="408" t="s">
        <v>314</v>
      </c>
      <c r="J8" s="408" t="s">
        <v>287</v>
      </c>
    </row>
    <row r="9" spans="1:10" ht="21" customHeight="1" thickTop="1">
      <c r="A9" s="98" t="s">
        <v>309</v>
      </c>
      <c r="B9" s="392" t="s">
        <v>214</v>
      </c>
      <c r="E9" s="519" t="s">
        <v>315</v>
      </c>
      <c r="F9" s="409"/>
      <c r="G9" s="410"/>
      <c r="H9" s="411"/>
      <c r="I9" s="411"/>
      <c r="J9" s="411"/>
    </row>
    <row r="10" spans="2:10" ht="15" customHeight="1" thickBot="1">
      <c r="B10" s="393" t="s">
        <v>210</v>
      </c>
      <c r="E10" s="520"/>
      <c r="F10" s="412"/>
      <c r="G10" s="413"/>
      <c r="H10" s="414"/>
      <c r="I10" s="414"/>
      <c r="J10" s="414"/>
    </row>
    <row r="11" spans="2:10" ht="15">
      <c r="B11" s="393" t="s">
        <v>211</v>
      </c>
      <c r="E11" s="386"/>
      <c r="F11" s="415"/>
      <c r="G11" s="411"/>
      <c r="H11" s="411"/>
      <c r="I11" s="411"/>
      <c r="J11" s="411"/>
    </row>
    <row r="12" spans="2:10" ht="15">
      <c r="B12" s="393" t="s">
        <v>316</v>
      </c>
      <c r="E12" s="386"/>
      <c r="F12" s="415"/>
      <c r="G12" s="415"/>
      <c r="H12" s="415"/>
      <c r="I12" s="415"/>
      <c r="J12" s="415"/>
    </row>
    <row r="13" spans="2:10" ht="9.75" customHeight="1" thickBot="1">
      <c r="B13" s="393"/>
      <c r="E13" s="386"/>
      <c r="F13" s="415"/>
      <c r="G13" s="416"/>
      <c r="H13" s="415"/>
      <c r="I13" s="415"/>
      <c r="J13" s="415"/>
    </row>
    <row r="14" spans="1:10" ht="21" customHeight="1">
      <c r="A14" s="98" t="s">
        <v>309</v>
      </c>
      <c r="B14" s="392" t="s">
        <v>215</v>
      </c>
      <c r="E14" s="519" t="s">
        <v>315</v>
      </c>
      <c r="F14" s="409"/>
      <c r="G14" s="417"/>
      <c r="H14" s="411"/>
      <c r="I14" s="411"/>
      <c r="J14" s="411"/>
    </row>
    <row r="15" spans="2:10" ht="15" thickBot="1">
      <c r="B15" s="393" t="s">
        <v>210</v>
      </c>
      <c r="E15" s="520"/>
      <c r="F15" s="412"/>
      <c r="G15" s="418"/>
      <c r="H15" s="414"/>
      <c r="I15" s="414"/>
      <c r="J15" s="414"/>
    </row>
    <row r="16" spans="2:10" ht="12.75" customHeight="1">
      <c r="B16" s="393" t="s">
        <v>211</v>
      </c>
      <c r="E16" s="386"/>
      <c r="F16" s="415"/>
      <c r="G16" s="416"/>
      <c r="H16" s="415"/>
      <c r="I16" s="415"/>
      <c r="J16" s="415"/>
    </row>
    <row r="17" spans="2:10" ht="15">
      <c r="B17" s="393" t="s">
        <v>217</v>
      </c>
      <c r="E17" s="386"/>
      <c r="F17" s="415"/>
      <c r="G17" s="416"/>
      <c r="H17" s="415"/>
      <c r="I17" s="415"/>
      <c r="J17" s="415"/>
    </row>
    <row r="18" spans="2:10" ht="9.75" customHeight="1" thickBot="1">
      <c r="B18" s="393"/>
      <c r="E18" s="386"/>
      <c r="F18" s="415"/>
      <c r="G18" s="415"/>
      <c r="H18" s="415"/>
      <c r="I18" s="415"/>
      <c r="J18" s="415"/>
    </row>
    <row r="19" spans="1:10" ht="21" customHeight="1">
      <c r="A19" s="98" t="s">
        <v>309</v>
      </c>
      <c r="B19" s="392" t="s">
        <v>216</v>
      </c>
      <c r="E19" s="519" t="s">
        <v>315</v>
      </c>
      <c r="F19" s="409"/>
      <c r="G19" s="417"/>
      <c r="H19" s="411"/>
      <c r="I19" s="411"/>
      <c r="J19" s="411"/>
    </row>
    <row r="20" spans="2:10" ht="15" thickBot="1">
      <c r="B20" s="393" t="s">
        <v>333</v>
      </c>
      <c r="E20" s="520"/>
      <c r="F20" s="412"/>
      <c r="G20" s="418"/>
      <c r="H20" s="414"/>
      <c r="I20" s="414"/>
      <c r="J20" s="414"/>
    </row>
    <row r="21" spans="2:10" ht="15">
      <c r="B21" s="393" t="s">
        <v>217</v>
      </c>
      <c r="E21" s="386"/>
      <c r="F21" s="415"/>
      <c r="G21" s="416"/>
      <c r="H21" s="415"/>
      <c r="I21" s="415"/>
      <c r="J21" s="415"/>
    </row>
    <row r="22" spans="2:10" ht="9.75" customHeight="1">
      <c r="B22" s="394"/>
      <c r="E22" s="386"/>
      <c r="F22" s="415"/>
      <c r="G22" s="416"/>
      <c r="H22" s="415"/>
      <c r="I22" s="415"/>
      <c r="J22" s="415"/>
    </row>
    <row r="23" spans="1:10" ht="34.5" customHeight="1">
      <c r="A23" s="419" t="s">
        <v>317</v>
      </c>
      <c r="B23" s="113"/>
      <c r="C23" s="113"/>
      <c r="D23" s="113"/>
      <c r="E23" s="113"/>
      <c r="F23" s="420"/>
      <c r="G23" s="420"/>
      <c r="H23" s="420"/>
      <c r="I23" s="420"/>
      <c r="J23" s="420"/>
    </row>
    <row r="24" spans="6:10" ht="12.75">
      <c r="F24" s="415"/>
      <c r="G24" s="416"/>
      <c r="H24" s="415"/>
      <c r="I24" s="415"/>
      <c r="J24" s="415"/>
    </row>
    <row r="25" spans="1:10" ht="15.75">
      <c r="A25" s="389" t="s">
        <v>218</v>
      </c>
      <c r="F25" s="415"/>
      <c r="G25" s="415"/>
      <c r="H25" s="415"/>
      <c r="I25" s="415"/>
      <c r="J25" s="415"/>
    </row>
    <row r="26" spans="6:10" ht="12.75">
      <c r="F26" s="415"/>
      <c r="G26" s="415"/>
      <c r="H26" s="415"/>
      <c r="I26" s="415"/>
      <c r="J26" s="415"/>
    </row>
    <row r="27" spans="1:10" ht="15.75">
      <c r="A27" s="389" t="s">
        <v>219</v>
      </c>
      <c r="B27" s="389" t="s">
        <v>220</v>
      </c>
      <c r="F27" s="415"/>
      <c r="G27" s="415"/>
      <c r="H27" s="415"/>
      <c r="I27" s="415"/>
      <c r="J27" s="415"/>
    </row>
    <row r="28" spans="1:10" ht="15">
      <c r="A28" s="421" t="s">
        <v>318</v>
      </c>
      <c r="B28" s="395"/>
      <c r="C28" s="422" t="s">
        <v>223</v>
      </c>
      <c r="D28" s="421" t="s">
        <v>319</v>
      </c>
      <c r="E28" s="113"/>
      <c r="F28" s="423"/>
      <c r="G28" s="423"/>
      <c r="H28" s="423"/>
      <c r="I28" s="423"/>
      <c r="J28" s="423"/>
    </row>
    <row r="29" spans="1:10" ht="15">
      <c r="A29" s="421" t="s">
        <v>221</v>
      </c>
      <c r="B29" s="395"/>
      <c r="C29" s="422" t="s">
        <v>224</v>
      </c>
      <c r="D29" s="421" t="s">
        <v>226</v>
      </c>
      <c r="E29" s="113"/>
      <c r="F29" s="423"/>
      <c r="G29" s="423"/>
      <c r="H29" s="423"/>
      <c r="I29" s="423"/>
      <c r="J29" s="423"/>
    </row>
    <row r="30" spans="1:10" ht="15">
      <c r="A30" s="421" t="s">
        <v>222</v>
      </c>
      <c r="B30" s="395"/>
      <c r="C30" s="422" t="s">
        <v>225</v>
      </c>
      <c r="D30" s="421" t="s">
        <v>227</v>
      </c>
      <c r="E30" s="113"/>
      <c r="F30" s="423"/>
      <c r="G30" s="423"/>
      <c r="H30" s="423"/>
      <c r="I30" s="423"/>
      <c r="J30" s="423"/>
    </row>
    <row r="31" spans="6:10" ht="12.75">
      <c r="F31" s="415"/>
      <c r="G31" s="415"/>
      <c r="H31" s="415"/>
      <c r="I31" s="415"/>
      <c r="J31" s="415"/>
    </row>
    <row r="32" spans="1:10" ht="15.75">
      <c r="A32" s="389" t="s">
        <v>228</v>
      </c>
      <c r="B32" s="389" t="s">
        <v>229</v>
      </c>
      <c r="F32" s="415"/>
      <c r="G32" s="415"/>
      <c r="H32" s="415"/>
      <c r="I32" s="415"/>
      <c r="J32" s="415"/>
    </row>
    <row r="33" spans="1:10" ht="15">
      <c r="A33" s="421" t="s">
        <v>318</v>
      </c>
      <c r="B33" s="395"/>
      <c r="C33" s="422" t="s">
        <v>223</v>
      </c>
      <c r="D33" s="421" t="s">
        <v>319</v>
      </c>
      <c r="E33" s="424"/>
      <c r="F33" s="423"/>
      <c r="G33" s="423"/>
      <c r="H33" s="423"/>
      <c r="I33" s="423"/>
      <c r="J33" s="423"/>
    </row>
    <row r="34" spans="1:10" ht="15">
      <c r="A34" s="421" t="s">
        <v>221</v>
      </c>
      <c r="B34" s="395"/>
      <c r="C34" s="422" t="s">
        <v>224</v>
      </c>
      <c r="D34" s="421" t="s">
        <v>226</v>
      </c>
      <c r="E34" s="424"/>
      <c r="F34" s="423"/>
      <c r="G34" s="423"/>
      <c r="H34" s="423"/>
      <c r="I34" s="423"/>
      <c r="J34" s="423"/>
    </row>
    <row r="35" spans="1:10" ht="15">
      <c r="A35" s="421" t="s">
        <v>222</v>
      </c>
      <c r="B35" s="395"/>
      <c r="C35" s="422" t="s">
        <v>225</v>
      </c>
      <c r="D35" s="421" t="s">
        <v>227</v>
      </c>
      <c r="E35" s="424"/>
      <c r="F35" s="423"/>
      <c r="G35" s="423"/>
      <c r="H35" s="423"/>
      <c r="I35" s="423"/>
      <c r="J35" s="423"/>
    </row>
    <row r="36" spans="6:10" ht="12.75">
      <c r="F36" s="415"/>
      <c r="G36" s="415"/>
      <c r="H36" s="415"/>
      <c r="I36" s="415"/>
      <c r="J36" s="415"/>
    </row>
    <row r="37" spans="1:10" ht="15.75">
      <c r="A37" s="389" t="s">
        <v>230</v>
      </c>
      <c r="B37" s="389" t="s">
        <v>231</v>
      </c>
      <c r="F37" s="415"/>
      <c r="G37" s="415"/>
      <c r="H37" s="415"/>
      <c r="I37" s="415"/>
      <c r="J37" s="415"/>
    </row>
    <row r="38" spans="1:10" ht="15">
      <c r="A38" s="421" t="s">
        <v>318</v>
      </c>
      <c r="B38" s="395"/>
      <c r="C38" s="422" t="s">
        <v>223</v>
      </c>
      <c r="D38" s="421" t="s">
        <v>319</v>
      </c>
      <c r="E38" s="424"/>
      <c r="F38" s="423"/>
      <c r="G38" s="423"/>
      <c r="H38" s="423"/>
      <c r="I38" s="423"/>
      <c r="J38" s="423"/>
    </row>
    <row r="39" spans="1:10" ht="15">
      <c r="A39" s="421" t="s">
        <v>221</v>
      </c>
      <c r="B39" s="395"/>
      <c r="C39" s="422" t="s">
        <v>224</v>
      </c>
      <c r="D39" s="421" t="s">
        <v>226</v>
      </c>
      <c r="E39" s="424"/>
      <c r="F39" s="423"/>
      <c r="G39" s="423"/>
      <c r="H39" s="423"/>
      <c r="I39" s="423"/>
      <c r="J39" s="423"/>
    </row>
    <row r="40" spans="1:10" ht="15">
      <c r="A40" s="421" t="s">
        <v>222</v>
      </c>
      <c r="B40" s="395"/>
      <c r="C40" s="422" t="s">
        <v>225</v>
      </c>
      <c r="D40" s="421" t="s">
        <v>227</v>
      </c>
      <c r="E40" s="424"/>
      <c r="F40" s="423"/>
      <c r="G40" s="423"/>
      <c r="H40" s="423"/>
      <c r="I40" s="423"/>
      <c r="J40" s="423"/>
    </row>
    <row r="41" spans="6:10" ht="12.75">
      <c r="F41" s="415"/>
      <c r="G41" s="415"/>
      <c r="H41" s="415"/>
      <c r="I41" s="415"/>
      <c r="J41" s="415"/>
    </row>
    <row r="42" spans="1:10" ht="14.25">
      <c r="A42" s="98" t="s">
        <v>309</v>
      </c>
      <c r="B42" s="393" t="s">
        <v>232</v>
      </c>
      <c r="C42" s="393" t="s">
        <v>320</v>
      </c>
      <c r="F42" s="415"/>
      <c r="G42" s="415"/>
      <c r="H42" s="415"/>
      <c r="I42" s="415"/>
      <c r="J42" s="415"/>
    </row>
    <row r="43" spans="1:10" ht="14.25">
      <c r="A43" s="98" t="s">
        <v>309</v>
      </c>
      <c r="B43" s="393" t="s">
        <v>232</v>
      </c>
      <c r="C43" s="393" t="s">
        <v>320</v>
      </c>
      <c r="F43" s="415"/>
      <c r="G43" s="415"/>
      <c r="H43" s="415"/>
      <c r="I43" s="415"/>
      <c r="J43" s="415"/>
    </row>
    <row r="44" spans="1:10" ht="14.25">
      <c r="A44" s="98" t="s">
        <v>309</v>
      </c>
      <c r="B44" s="393" t="s">
        <v>239</v>
      </c>
      <c r="C44" s="393" t="s">
        <v>320</v>
      </c>
      <c r="F44" s="415"/>
      <c r="G44" s="415"/>
      <c r="H44" s="415"/>
      <c r="I44" s="415"/>
      <c r="J44" s="415"/>
    </row>
    <row r="45" spans="6:10" ht="13.5" thickBot="1">
      <c r="F45" s="415"/>
      <c r="G45" s="415"/>
      <c r="H45" s="415"/>
      <c r="I45" s="415"/>
      <c r="J45" s="415"/>
    </row>
    <row r="46" spans="1:10" ht="18">
      <c r="A46" s="425" t="s">
        <v>233</v>
      </c>
      <c r="B46" s="426"/>
      <c r="C46" s="426"/>
      <c r="D46" s="426"/>
      <c r="E46" s="410"/>
      <c r="F46" s="415"/>
      <c r="G46" s="415"/>
      <c r="H46" s="415"/>
      <c r="I46" s="415"/>
      <c r="J46" s="415"/>
    </row>
    <row r="47" spans="1:10" ht="18.75" thickBot="1">
      <c r="A47" s="427" t="s">
        <v>234</v>
      </c>
      <c r="B47" s="391"/>
      <c r="C47" s="391"/>
      <c r="D47" s="391"/>
      <c r="E47" s="428"/>
      <c r="F47" s="429"/>
      <c r="G47" s="429"/>
      <c r="H47" s="429"/>
      <c r="I47" s="429"/>
      <c r="J47" s="429"/>
    </row>
    <row r="48" spans="1:10" ht="21" customHeight="1" thickTop="1">
      <c r="A48" s="393" t="s">
        <v>235</v>
      </c>
      <c r="B48" s="393"/>
      <c r="C48" s="393" t="s">
        <v>237</v>
      </c>
      <c r="F48" s="415"/>
      <c r="G48" s="415"/>
      <c r="H48" s="415"/>
      <c r="I48" s="415"/>
      <c r="J48" s="415"/>
    </row>
    <row r="49" spans="1:10" ht="14.25">
      <c r="A49" s="393"/>
      <c r="B49" s="393"/>
      <c r="C49" s="393" t="s">
        <v>236</v>
      </c>
      <c r="F49" s="415"/>
      <c r="G49" s="415"/>
      <c r="H49" s="415"/>
      <c r="I49" s="415"/>
      <c r="J49" s="415"/>
    </row>
    <row r="50" spans="1:10" ht="14.25">
      <c r="A50" s="393" t="s">
        <v>310</v>
      </c>
      <c r="B50" s="393"/>
      <c r="C50" s="393"/>
      <c r="D50" s="393"/>
      <c r="F50" s="415"/>
      <c r="G50" s="415"/>
      <c r="H50" s="415"/>
      <c r="I50" s="415"/>
      <c r="J50" s="415"/>
    </row>
    <row r="51" spans="1:10" ht="37.5" customHeight="1">
      <c r="A51" s="393"/>
      <c r="B51" s="521" t="s">
        <v>321</v>
      </c>
      <c r="C51" s="522"/>
      <c r="D51" s="522"/>
      <c r="E51" s="523"/>
      <c r="F51" s="415"/>
      <c r="G51" s="415"/>
      <c r="H51" s="415"/>
      <c r="I51" s="415"/>
      <c r="J51" s="415"/>
    </row>
    <row r="52" spans="2:10" ht="16.5" thickBot="1">
      <c r="B52" s="396"/>
      <c r="F52" s="415"/>
      <c r="G52" s="415"/>
      <c r="H52" s="430"/>
      <c r="I52" s="415"/>
      <c r="J52" s="415"/>
    </row>
    <row r="53" spans="2:10" ht="15.75">
      <c r="B53" s="398"/>
      <c r="F53" s="411"/>
      <c r="G53" s="411"/>
      <c r="H53" s="431"/>
      <c r="I53" s="411"/>
      <c r="J53" s="411"/>
    </row>
    <row r="54" spans="1:10" ht="16.5" thickBot="1">
      <c r="A54" s="392"/>
      <c r="E54" s="389" t="s">
        <v>121</v>
      </c>
      <c r="F54" s="414"/>
      <c r="G54" s="414"/>
      <c r="H54" s="414"/>
      <c r="I54" s="414"/>
      <c r="J54" s="414"/>
    </row>
    <row r="55" spans="1:10" ht="16.5" thickBot="1">
      <c r="A55" s="432"/>
      <c r="B55" s="433"/>
      <c r="C55" s="433"/>
      <c r="D55" s="434" t="s">
        <v>322</v>
      </c>
      <c r="E55" s="435"/>
      <c r="F55" s="458" t="s">
        <v>323</v>
      </c>
      <c r="G55" s="458" t="s">
        <v>311</v>
      </c>
      <c r="H55" s="458" t="s">
        <v>312</v>
      </c>
      <c r="I55" s="458" t="s">
        <v>308</v>
      </c>
      <c r="J55" s="458" t="s">
        <v>287</v>
      </c>
    </row>
    <row r="56" ht="15">
      <c r="H56" s="436"/>
    </row>
    <row r="57" spans="1:8" ht="24.75" customHeight="1">
      <c r="A57" s="393" t="s">
        <v>328</v>
      </c>
      <c r="C57" s="399"/>
      <c r="D57" s="459"/>
      <c r="E57" s="399"/>
      <c r="H57" s="397"/>
    </row>
    <row r="58" spans="1:5" ht="24.75" customHeight="1">
      <c r="A58" s="393" t="s">
        <v>329</v>
      </c>
      <c r="C58" s="399"/>
      <c r="D58" s="459"/>
      <c r="E58" s="399"/>
    </row>
    <row r="59" spans="1:4" ht="24.75" customHeight="1">
      <c r="A59" s="393" t="s">
        <v>330</v>
      </c>
      <c r="D59" s="460"/>
    </row>
    <row r="60" spans="1:4" ht="24.75" customHeight="1">
      <c r="A60" s="393" t="s">
        <v>331</v>
      </c>
      <c r="D60" s="113"/>
    </row>
    <row r="61" spans="1:4" ht="24.75" customHeight="1">
      <c r="A61" s="393" t="s">
        <v>332</v>
      </c>
      <c r="D61" s="113"/>
    </row>
  </sheetData>
  <sheetProtection/>
  <mergeCells count="4">
    <mergeCell ref="E9:E10"/>
    <mergeCell ref="E14:E15"/>
    <mergeCell ref="E19:E20"/>
    <mergeCell ref="B51:E51"/>
  </mergeCells>
  <printOptions horizontalCentered="1" verticalCentered="1"/>
  <pageMargins left="0.25" right="0.25" top="0.5" bottom="0.5" header="0" footer="0"/>
  <pageSetup fitToHeight="1" fitToWidth="1" horizontalDpi="300" verticalDpi="300" orientation="portrait" scale="66" r:id="rId1"/>
</worksheet>
</file>

<file path=xl/worksheets/sheet7.xml><?xml version="1.0" encoding="utf-8"?>
<worksheet xmlns="http://schemas.openxmlformats.org/spreadsheetml/2006/main" xmlns:r="http://schemas.openxmlformats.org/officeDocument/2006/relationships">
  <sheetPr codeName="Sheet8">
    <tabColor indexed="10"/>
    <pageSetUpPr fitToPage="1"/>
  </sheetPr>
  <dimension ref="A1:AK62"/>
  <sheetViews>
    <sheetView showGridLines="0" zoomScale="75" zoomScaleNormal="75" zoomScalePageLayoutView="0" workbookViewId="0" topLeftCell="A4">
      <selection activeCell="Y3" sqref="Y3"/>
    </sheetView>
  </sheetViews>
  <sheetFormatPr defaultColWidth="10.28125" defaultRowHeight="12.75"/>
  <cols>
    <col min="1" max="1" width="0.9921875" style="245" customWidth="1"/>
    <col min="2" max="2" width="2.28125" style="245" customWidth="1"/>
    <col min="3" max="3" width="2.421875" style="245" customWidth="1"/>
    <col min="4" max="4" width="2.57421875" style="245" customWidth="1"/>
    <col min="5" max="5" width="2.421875" style="245" customWidth="1"/>
    <col min="6" max="6" width="1.421875" style="245" customWidth="1"/>
    <col min="7" max="8" width="1.28515625" style="245" customWidth="1"/>
    <col min="9" max="9" width="1.421875" style="245" customWidth="1"/>
    <col min="10" max="10" width="2.421875" style="245" customWidth="1"/>
    <col min="11" max="11" width="2.57421875" style="245" customWidth="1"/>
    <col min="12" max="12" width="2.7109375" style="245" customWidth="1"/>
    <col min="13" max="13" width="1.7109375" style="245" customWidth="1"/>
    <col min="14" max="14" width="1.421875" style="278" customWidth="1"/>
    <col min="15" max="15" width="1.421875" style="245" customWidth="1"/>
    <col min="16" max="16" width="1.28515625" style="245" customWidth="1"/>
    <col min="17" max="17" width="2.7109375" style="245" customWidth="1"/>
    <col min="18" max="18" width="2.57421875" style="245" customWidth="1"/>
    <col min="19" max="19" width="2.7109375" style="245" customWidth="1"/>
    <col min="20" max="20" width="0.85546875" style="245" customWidth="1"/>
    <col min="21" max="22" width="1.28515625" style="245" customWidth="1"/>
    <col min="23" max="23" width="1.8515625" style="245" customWidth="1"/>
    <col min="24" max="24" width="2.7109375" style="245" customWidth="1"/>
    <col min="25" max="25" width="2.57421875" style="245" customWidth="1"/>
    <col min="26" max="26" width="2.7109375" style="245" customWidth="1"/>
    <col min="27" max="27" width="1.421875" style="245" customWidth="1"/>
    <col min="28" max="30" width="1.28515625" style="245" customWidth="1"/>
    <col min="31" max="31" width="2.7109375" style="245" customWidth="1"/>
    <col min="32" max="32" width="2.57421875" style="245" customWidth="1"/>
    <col min="33" max="33" width="2.7109375" style="245" customWidth="1"/>
    <col min="34" max="34" width="0.9921875" style="245" customWidth="1"/>
    <col min="35" max="35" width="3.00390625" style="278" customWidth="1"/>
    <col min="36" max="36" width="0.5625" style="245" customWidth="1"/>
    <col min="37" max="37" width="19.140625" style="245" customWidth="1"/>
    <col min="38" max="16384" width="10.28125" style="245" customWidth="1"/>
  </cols>
  <sheetData>
    <row r="1" spans="1:37" ht="18">
      <c r="A1" s="241" t="s">
        <v>240</v>
      </c>
      <c r="B1" s="242"/>
      <c r="C1" s="242"/>
      <c r="D1" s="242"/>
      <c r="E1" s="242"/>
      <c r="F1" s="242"/>
      <c r="G1" s="242"/>
      <c r="H1" s="242"/>
      <c r="I1" s="242"/>
      <c r="J1" s="242"/>
      <c r="K1" s="242"/>
      <c r="L1" s="242"/>
      <c r="M1" s="242"/>
      <c r="N1" s="243"/>
      <c r="O1" s="242"/>
      <c r="P1" s="242"/>
      <c r="Q1" s="242"/>
      <c r="R1" s="242"/>
      <c r="S1" s="242"/>
      <c r="T1" s="242"/>
      <c r="U1" s="242"/>
      <c r="V1" s="242"/>
      <c r="W1" s="242"/>
      <c r="X1" s="242"/>
      <c r="Y1" s="242"/>
      <c r="Z1" s="242"/>
      <c r="AA1" s="242"/>
      <c r="AB1" s="242"/>
      <c r="AC1" s="242"/>
      <c r="AD1" s="242"/>
      <c r="AE1" s="242"/>
      <c r="AF1" s="242"/>
      <c r="AG1" s="242"/>
      <c r="AH1" s="242"/>
      <c r="AI1" s="243"/>
      <c r="AJ1" s="242"/>
      <c r="AK1" s="244"/>
    </row>
    <row r="2" spans="1:37" ht="9.75" customHeight="1">
      <c r="A2" s="246"/>
      <c r="B2" s="247"/>
      <c r="C2" s="247"/>
      <c r="D2" s="247"/>
      <c r="E2" s="247"/>
      <c r="F2" s="247"/>
      <c r="G2" s="247"/>
      <c r="H2" s="247"/>
      <c r="I2" s="247"/>
      <c r="J2" s="247"/>
      <c r="K2" s="247"/>
      <c r="L2" s="247"/>
      <c r="M2" s="247"/>
      <c r="N2" s="248"/>
      <c r="O2" s="247"/>
      <c r="P2" s="247"/>
      <c r="Q2" s="247"/>
      <c r="R2" s="247"/>
      <c r="S2" s="247"/>
      <c r="T2" s="247"/>
      <c r="U2" s="247"/>
      <c r="V2" s="247"/>
      <c r="W2" s="247"/>
      <c r="X2" s="247"/>
      <c r="Y2" s="247"/>
      <c r="Z2" s="247"/>
      <c r="AA2" s="247"/>
      <c r="AB2" s="247"/>
      <c r="AC2" s="247"/>
      <c r="AD2" s="247"/>
      <c r="AE2" s="247"/>
      <c r="AF2" s="247"/>
      <c r="AG2" s="247"/>
      <c r="AH2" s="247"/>
      <c r="AI2" s="248"/>
      <c r="AJ2" s="247"/>
      <c r="AK2" s="249"/>
    </row>
    <row r="3" spans="1:37" ht="9.75" customHeight="1">
      <c r="A3" s="246"/>
      <c r="B3" s="247"/>
      <c r="C3" s="247"/>
      <c r="D3" s="247"/>
      <c r="E3" s="247"/>
      <c r="F3" s="247"/>
      <c r="G3" s="247"/>
      <c r="H3" s="247"/>
      <c r="I3" s="250"/>
      <c r="J3" s="247"/>
      <c r="K3" s="247"/>
      <c r="L3" s="247"/>
      <c r="M3" s="247"/>
      <c r="N3" s="248"/>
      <c r="O3" s="247"/>
      <c r="P3" s="247"/>
      <c r="Q3" s="247"/>
      <c r="R3" s="247"/>
      <c r="S3" s="247"/>
      <c r="T3" s="247"/>
      <c r="U3" s="247"/>
      <c r="V3" s="247"/>
      <c r="W3" s="247"/>
      <c r="X3" s="247"/>
      <c r="Y3" s="247"/>
      <c r="Z3" s="247"/>
      <c r="AA3" s="247"/>
      <c r="AB3" s="247"/>
      <c r="AC3" s="247"/>
      <c r="AD3" s="247"/>
      <c r="AE3" s="247"/>
      <c r="AF3" s="247"/>
      <c r="AG3" s="247"/>
      <c r="AH3" s="247"/>
      <c r="AI3" s="248"/>
      <c r="AJ3" s="247"/>
      <c r="AK3" s="249"/>
    </row>
    <row r="4" spans="1:37" ht="18">
      <c r="A4" s="251" t="s">
        <v>76</v>
      </c>
      <c r="B4" s="247"/>
      <c r="C4" s="247"/>
      <c r="D4" s="247"/>
      <c r="E4" s="247"/>
      <c r="F4" s="247"/>
      <c r="G4" s="247"/>
      <c r="H4" s="247"/>
      <c r="I4" s="252"/>
      <c r="J4" s="247"/>
      <c r="K4" s="247"/>
      <c r="L4" s="247"/>
      <c r="M4" s="247"/>
      <c r="N4" s="248"/>
      <c r="O4" s="247"/>
      <c r="P4" s="247"/>
      <c r="Q4" s="247"/>
      <c r="R4" s="247"/>
      <c r="S4" s="247"/>
      <c r="T4" s="247"/>
      <c r="U4" s="247"/>
      <c r="V4" s="247"/>
      <c r="W4" s="247"/>
      <c r="X4" s="247"/>
      <c r="Y4" s="247"/>
      <c r="Z4" s="247"/>
      <c r="AA4" s="247"/>
      <c r="AC4" s="247"/>
      <c r="AD4" s="247"/>
      <c r="AE4" s="254" t="s">
        <v>66</v>
      </c>
      <c r="AF4" s="279"/>
      <c r="AG4" s="247"/>
      <c r="AH4" s="247"/>
      <c r="AI4" s="248"/>
      <c r="AJ4" s="247"/>
      <c r="AK4" s="249"/>
    </row>
    <row r="5" spans="1:37" ht="18">
      <c r="A5" s="246"/>
      <c r="B5" s="247"/>
      <c r="C5" s="247"/>
      <c r="D5" s="247"/>
      <c r="E5" s="247"/>
      <c r="F5" s="247"/>
      <c r="G5" s="247"/>
      <c r="H5" s="247"/>
      <c r="I5" s="256"/>
      <c r="J5" s="247"/>
      <c r="K5" s="247"/>
      <c r="L5" s="247"/>
      <c r="M5" s="247"/>
      <c r="N5" s="248"/>
      <c r="O5" s="247"/>
      <c r="P5" s="247"/>
      <c r="Q5" s="247"/>
      <c r="R5" s="247"/>
      <c r="S5" s="247"/>
      <c r="T5" s="247"/>
      <c r="U5" s="247"/>
      <c r="V5" s="247"/>
      <c r="W5" s="247"/>
      <c r="X5" s="247"/>
      <c r="Y5" s="247"/>
      <c r="Z5" s="247"/>
      <c r="AA5" s="247"/>
      <c r="AB5" s="247"/>
      <c r="AC5" s="247"/>
      <c r="AD5" s="247"/>
      <c r="AE5" s="247"/>
      <c r="AF5" s="247"/>
      <c r="AG5" s="247"/>
      <c r="AH5" s="247"/>
      <c r="AI5" s="248"/>
      <c r="AJ5" s="247"/>
      <c r="AK5" s="249"/>
    </row>
    <row r="6" spans="1:37" ht="15.75">
      <c r="A6" s="280" t="str">
        <f>Category</f>
        <v>Senior Pairs</v>
      </c>
      <c r="B6" s="261"/>
      <c r="C6" s="261"/>
      <c r="D6" s="261"/>
      <c r="E6" s="261"/>
      <c r="F6" s="261"/>
      <c r="G6" s="261"/>
      <c r="H6" s="261"/>
      <c r="I6" s="261"/>
      <c r="J6" s="261"/>
      <c r="K6" s="261" t="str">
        <f>Level</f>
        <v>World</v>
      </c>
      <c r="L6" s="261"/>
      <c r="M6" s="258"/>
      <c r="N6" s="260"/>
      <c r="O6" s="258"/>
      <c r="P6" s="258"/>
      <c r="Q6" s="258"/>
      <c r="R6" s="258"/>
      <c r="S6" s="258"/>
      <c r="T6" s="258"/>
      <c r="U6" s="258"/>
      <c r="V6" s="258"/>
      <c r="W6" s="258"/>
      <c r="X6" s="258"/>
      <c r="Y6" s="258"/>
      <c r="Z6" s="258"/>
      <c r="AA6" s="258"/>
      <c r="AB6" s="262"/>
      <c r="AC6" s="258"/>
      <c r="AD6" s="258"/>
      <c r="AE6" s="258"/>
      <c r="AF6" s="262"/>
      <c r="AG6" s="258"/>
      <c r="AH6" s="258"/>
      <c r="AI6" s="260"/>
      <c r="AJ6" s="258"/>
      <c r="AK6" s="263"/>
    </row>
    <row r="7" spans="1:37" ht="9.75" customHeight="1">
      <c r="A7" s="246"/>
      <c r="B7" s="247"/>
      <c r="C7" s="247"/>
      <c r="D7" s="247"/>
      <c r="E7" s="247"/>
      <c r="F7" s="247"/>
      <c r="G7" s="247"/>
      <c r="H7" s="247"/>
      <c r="I7" s="247"/>
      <c r="J7" s="247"/>
      <c r="K7" s="247"/>
      <c r="L7" s="247"/>
      <c r="M7" s="247"/>
      <c r="N7" s="248"/>
      <c r="O7" s="247"/>
      <c r="P7" s="247"/>
      <c r="Q7" s="247"/>
      <c r="R7" s="247"/>
      <c r="S7" s="247"/>
      <c r="T7" s="247"/>
      <c r="U7" s="247"/>
      <c r="V7" s="247"/>
      <c r="W7" s="247"/>
      <c r="X7" s="247"/>
      <c r="Y7" s="247"/>
      <c r="Z7" s="247"/>
      <c r="AA7" s="247"/>
      <c r="AB7" s="247"/>
      <c r="AC7" s="247"/>
      <c r="AD7" s="247"/>
      <c r="AE7" s="247"/>
      <c r="AF7" s="247"/>
      <c r="AG7" s="247"/>
      <c r="AH7" s="247"/>
      <c r="AI7" s="248"/>
      <c r="AJ7" s="264"/>
      <c r="AK7" s="249"/>
    </row>
    <row r="8" spans="1:37" ht="12.75">
      <c r="A8" s="246"/>
      <c r="B8" s="247"/>
      <c r="C8" s="265" t="s">
        <v>77</v>
      </c>
      <c r="D8" s="247"/>
      <c r="E8" s="247"/>
      <c r="F8" s="247"/>
      <c r="G8" s="247"/>
      <c r="H8" s="247"/>
      <c r="I8" s="247"/>
      <c r="J8" s="247"/>
      <c r="K8" s="247"/>
      <c r="L8" s="247"/>
      <c r="M8" s="247"/>
      <c r="N8" s="248"/>
      <c r="O8" s="247"/>
      <c r="P8" s="247"/>
      <c r="Q8" s="247"/>
      <c r="R8" s="247"/>
      <c r="S8" s="247"/>
      <c r="T8" s="247"/>
      <c r="U8" s="247"/>
      <c r="V8" s="247"/>
      <c r="W8" s="247"/>
      <c r="X8" s="247"/>
      <c r="Y8" s="247"/>
      <c r="Z8" s="247"/>
      <c r="AA8" s="247"/>
      <c r="AB8" s="247"/>
      <c r="AC8" s="247"/>
      <c r="AD8" s="247"/>
      <c r="AE8" s="247"/>
      <c r="AF8" s="247"/>
      <c r="AG8" s="247"/>
      <c r="AH8" s="247"/>
      <c r="AI8" s="248"/>
      <c r="AJ8" s="264"/>
      <c r="AK8" s="249"/>
    </row>
    <row r="9" spans="1:37" ht="9.75" customHeight="1">
      <c r="A9" s="246"/>
      <c r="B9" s="247"/>
      <c r="C9" s="247"/>
      <c r="D9" s="247"/>
      <c r="E9" s="247"/>
      <c r="F9" s="247"/>
      <c r="G9" s="247"/>
      <c r="H9" s="247"/>
      <c r="I9" s="247"/>
      <c r="J9" s="247"/>
      <c r="K9" s="247"/>
      <c r="L9" s="247"/>
      <c r="M9" s="247"/>
      <c r="N9" s="248"/>
      <c r="O9" s="247"/>
      <c r="P9" s="247"/>
      <c r="Q9" s="247"/>
      <c r="R9" s="247"/>
      <c r="S9" s="247"/>
      <c r="T9" s="247"/>
      <c r="U9" s="247"/>
      <c r="V9" s="247"/>
      <c r="W9" s="247"/>
      <c r="X9" s="247"/>
      <c r="Y9" s="247"/>
      <c r="Z9" s="247"/>
      <c r="AA9" s="247"/>
      <c r="AB9" s="247"/>
      <c r="AC9" s="247"/>
      <c r="AD9" s="247"/>
      <c r="AE9" s="247"/>
      <c r="AF9" s="247"/>
      <c r="AG9" s="247"/>
      <c r="AH9" s="247"/>
      <c r="AI9" s="248"/>
      <c r="AJ9" s="264"/>
      <c r="AK9" s="249"/>
    </row>
    <row r="10" spans="1:37" ht="12.75">
      <c r="A10" s="246"/>
      <c r="B10" s="247" t="s">
        <v>78</v>
      </c>
      <c r="C10" s="266" t="s">
        <v>79</v>
      </c>
      <c r="D10" s="247"/>
      <c r="E10" s="247"/>
      <c r="F10" s="247"/>
      <c r="G10" s="247"/>
      <c r="H10" s="247"/>
      <c r="I10" s="247"/>
      <c r="J10" s="247"/>
      <c r="K10" s="247"/>
      <c r="L10" s="247"/>
      <c r="M10" s="247"/>
      <c r="N10" s="248"/>
      <c r="O10" s="247"/>
      <c r="P10" s="247"/>
      <c r="Q10" s="247"/>
      <c r="R10" s="247"/>
      <c r="S10" s="247"/>
      <c r="T10" s="247"/>
      <c r="U10" s="247"/>
      <c r="V10" s="247"/>
      <c r="W10" s="247"/>
      <c r="X10" s="247"/>
      <c r="Y10" s="247"/>
      <c r="Z10" s="247"/>
      <c r="AA10" s="247"/>
      <c r="AB10" s="247"/>
      <c r="AC10" s="247"/>
      <c r="AD10" s="247"/>
      <c r="AE10" s="247"/>
      <c r="AF10" s="247"/>
      <c r="AG10" s="247"/>
      <c r="AH10" s="247"/>
      <c r="AI10" s="248"/>
      <c r="AJ10" s="264"/>
      <c r="AK10" s="249"/>
    </row>
    <row r="11" spans="1:37" ht="12.75">
      <c r="A11" s="246"/>
      <c r="B11" s="247" t="s">
        <v>78</v>
      </c>
      <c r="C11" s="266" t="s">
        <v>80</v>
      </c>
      <c r="D11" s="247"/>
      <c r="E11" s="247"/>
      <c r="F11" s="247"/>
      <c r="G11" s="247"/>
      <c r="H11" s="247"/>
      <c r="I11" s="247"/>
      <c r="J11" s="247"/>
      <c r="K11" s="247"/>
      <c r="L11" s="247"/>
      <c r="M11" s="247"/>
      <c r="N11" s="248"/>
      <c r="O11" s="247"/>
      <c r="P11" s="247"/>
      <c r="Q11" s="247"/>
      <c r="R11" s="247"/>
      <c r="S11" s="247"/>
      <c r="T11" s="247"/>
      <c r="U11" s="247"/>
      <c r="V11" s="247"/>
      <c r="W11" s="247"/>
      <c r="X11" s="247"/>
      <c r="Y11" s="247"/>
      <c r="Z11" s="247"/>
      <c r="AA11" s="247"/>
      <c r="AB11" s="247"/>
      <c r="AC11" s="247"/>
      <c r="AD11" s="247"/>
      <c r="AE11" s="247"/>
      <c r="AF11" s="247"/>
      <c r="AG11" s="247"/>
      <c r="AH11" s="247"/>
      <c r="AI11" s="248"/>
      <c r="AJ11" s="264"/>
      <c r="AK11" s="249"/>
    </row>
    <row r="12" spans="1:37" ht="12.75">
      <c r="A12" s="246"/>
      <c r="B12" s="247" t="s">
        <v>78</v>
      </c>
      <c r="C12" s="266" t="s">
        <v>81</v>
      </c>
      <c r="D12" s="247"/>
      <c r="E12" s="247"/>
      <c r="F12" s="247"/>
      <c r="G12" s="247"/>
      <c r="H12" s="247"/>
      <c r="I12" s="247"/>
      <c r="J12" s="247"/>
      <c r="K12" s="247"/>
      <c r="L12" s="247"/>
      <c r="M12" s="247"/>
      <c r="N12" s="248"/>
      <c r="O12" s="247"/>
      <c r="P12" s="247"/>
      <c r="Q12" s="247"/>
      <c r="R12" s="247"/>
      <c r="S12" s="247"/>
      <c r="T12" s="247"/>
      <c r="U12" s="247"/>
      <c r="V12" s="247"/>
      <c r="W12" s="247"/>
      <c r="X12" s="247"/>
      <c r="Y12" s="247"/>
      <c r="Z12" s="247"/>
      <c r="AA12" s="247"/>
      <c r="AB12" s="247"/>
      <c r="AC12" s="247"/>
      <c r="AD12" s="247"/>
      <c r="AE12" s="247"/>
      <c r="AF12" s="247"/>
      <c r="AG12" s="247"/>
      <c r="AH12" s="247"/>
      <c r="AI12" s="248"/>
      <c r="AJ12" s="264"/>
      <c r="AK12" s="249"/>
    </row>
    <row r="13" spans="1:37" ht="12.75">
      <c r="A13" s="246"/>
      <c r="B13" s="247" t="s">
        <v>78</v>
      </c>
      <c r="C13" s="266" t="s">
        <v>82</v>
      </c>
      <c r="D13" s="247"/>
      <c r="E13" s="247"/>
      <c r="F13" s="247"/>
      <c r="G13" s="247"/>
      <c r="H13" s="247"/>
      <c r="I13" s="247"/>
      <c r="J13" s="247"/>
      <c r="K13" s="247"/>
      <c r="L13" s="247"/>
      <c r="M13" s="247"/>
      <c r="N13" s="248"/>
      <c r="O13" s="247"/>
      <c r="P13" s="247"/>
      <c r="Q13" s="247"/>
      <c r="R13" s="247"/>
      <c r="S13" s="247"/>
      <c r="T13" s="247"/>
      <c r="U13" s="247"/>
      <c r="V13" s="247"/>
      <c r="W13" s="247"/>
      <c r="X13" s="247"/>
      <c r="Y13" s="247"/>
      <c r="Z13" s="247"/>
      <c r="AA13" s="247"/>
      <c r="AB13" s="247"/>
      <c r="AC13" s="247"/>
      <c r="AD13" s="247"/>
      <c r="AE13" s="247"/>
      <c r="AF13" s="247"/>
      <c r="AG13" s="247"/>
      <c r="AH13" s="247"/>
      <c r="AI13" s="248"/>
      <c r="AJ13" s="264"/>
      <c r="AK13" s="249"/>
    </row>
    <row r="14" spans="1:37" ht="12.75">
      <c r="A14" s="246"/>
      <c r="B14" s="247" t="s">
        <v>78</v>
      </c>
      <c r="C14" s="266" t="s">
        <v>83</v>
      </c>
      <c r="D14" s="247"/>
      <c r="E14" s="247"/>
      <c r="F14" s="247"/>
      <c r="G14" s="247"/>
      <c r="H14" s="247"/>
      <c r="I14" s="247"/>
      <c r="J14" s="247"/>
      <c r="K14" s="247"/>
      <c r="L14" s="247"/>
      <c r="M14" s="247"/>
      <c r="N14" s="248"/>
      <c r="O14" s="247"/>
      <c r="P14" s="247"/>
      <c r="Q14" s="247"/>
      <c r="R14" s="247"/>
      <c r="S14" s="247"/>
      <c r="T14" s="247"/>
      <c r="U14" s="247"/>
      <c r="V14" s="247"/>
      <c r="W14" s="247"/>
      <c r="X14" s="247"/>
      <c r="Y14" s="247"/>
      <c r="Z14" s="247"/>
      <c r="AA14" s="247"/>
      <c r="AB14" s="247"/>
      <c r="AC14" s="247"/>
      <c r="AD14" s="247"/>
      <c r="AE14" s="247"/>
      <c r="AF14" s="247"/>
      <c r="AG14" s="247"/>
      <c r="AH14" s="247"/>
      <c r="AI14" s="248"/>
      <c r="AJ14" s="264"/>
      <c r="AK14" s="249"/>
    </row>
    <row r="15" spans="1:37" ht="12.75">
      <c r="A15" s="246"/>
      <c r="B15" s="247" t="s">
        <v>78</v>
      </c>
      <c r="C15" s="266" t="s">
        <v>84</v>
      </c>
      <c r="D15" s="247"/>
      <c r="E15" s="247"/>
      <c r="F15" s="247"/>
      <c r="G15" s="247"/>
      <c r="H15" s="247"/>
      <c r="I15" s="247"/>
      <c r="J15" s="247"/>
      <c r="K15" s="247"/>
      <c r="L15" s="247"/>
      <c r="M15" s="247"/>
      <c r="N15" s="248"/>
      <c r="O15" s="247"/>
      <c r="P15" s="247"/>
      <c r="Q15" s="247"/>
      <c r="R15" s="247"/>
      <c r="S15" s="247"/>
      <c r="T15" s="247"/>
      <c r="U15" s="247"/>
      <c r="V15" s="247"/>
      <c r="W15" s="247"/>
      <c r="X15" s="247"/>
      <c r="Y15" s="247"/>
      <c r="Z15" s="247"/>
      <c r="AA15" s="247"/>
      <c r="AB15" s="247"/>
      <c r="AC15" s="247"/>
      <c r="AD15" s="247"/>
      <c r="AE15" s="247"/>
      <c r="AF15" s="247"/>
      <c r="AG15" s="247"/>
      <c r="AH15" s="247"/>
      <c r="AI15" s="248"/>
      <c r="AJ15" s="264"/>
      <c r="AK15" s="249"/>
    </row>
    <row r="16" spans="1:37" ht="13.5" thickBot="1">
      <c r="A16" s="246"/>
      <c r="B16" s="247"/>
      <c r="C16" s="247"/>
      <c r="D16" s="247"/>
      <c r="E16" s="247"/>
      <c r="F16" s="247"/>
      <c r="G16" s="247"/>
      <c r="H16" s="247"/>
      <c r="I16" s="247"/>
      <c r="J16" s="247"/>
      <c r="K16" s="247"/>
      <c r="L16" s="247"/>
      <c r="M16" s="247"/>
      <c r="N16" s="248"/>
      <c r="O16" s="247"/>
      <c r="P16" s="247"/>
      <c r="Q16" s="247"/>
      <c r="R16" s="247"/>
      <c r="S16" s="247"/>
      <c r="T16" s="247"/>
      <c r="U16" s="247"/>
      <c r="V16" s="247"/>
      <c r="W16" s="247"/>
      <c r="X16" s="247"/>
      <c r="Y16" s="247"/>
      <c r="Z16" s="247"/>
      <c r="AA16" s="247"/>
      <c r="AB16" s="247"/>
      <c r="AC16" s="247"/>
      <c r="AD16" s="247"/>
      <c r="AE16" s="247"/>
      <c r="AF16" s="247"/>
      <c r="AG16" s="247"/>
      <c r="AH16" s="247"/>
      <c r="AI16" s="248"/>
      <c r="AJ16" s="264"/>
      <c r="AK16" s="249"/>
    </row>
    <row r="17" spans="1:37" s="268" customFormat="1" ht="15.75" customHeight="1">
      <c r="A17" s="218">
        <v>0</v>
      </c>
      <c r="B17" s="219"/>
      <c r="C17" s="220"/>
      <c r="D17" s="219" t="s">
        <v>85</v>
      </c>
      <c r="E17" s="220"/>
      <c r="F17" s="220"/>
      <c r="G17" s="221">
        <v>9</v>
      </c>
      <c r="H17" s="221"/>
      <c r="I17" s="219"/>
      <c r="J17" s="220"/>
      <c r="K17" s="219" t="s">
        <v>86</v>
      </c>
      <c r="L17" s="220"/>
      <c r="M17" s="220"/>
      <c r="N17" s="222">
        <v>15</v>
      </c>
      <c r="O17" s="221"/>
      <c r="P17" s="219"/>
      <c r="Q17" s="220"/>
      <c r="R17" s="219" t="s">
        <v>87</v>
      </c>
      <c r="S17" s="220"/>
      <c r="T17" s="220"/>
      <c r="U17" s="221">
        <v>21</v>
      </c>
      <c r="V17" s="221"/>
      <c r="W17" s="219"/>
      <c r="X17" s="220"/>
      <c r="Y17" s="219" t="s">
        <v>88</v>
      </c>
      <c r="Z17" s="220"/>
      <c r="AA17" s="220"/>
      <c r="AB17" s="221">
        <v>27</v>
      </c>
      <c r="AC17" s="221"/>
      <c r="AD17" s="219"/>
      <c r="AE17" s="220"/>
      <c r="AF17" s="219" t="s">
        <v>89</v>
      </c>
      <c r="AG17" s="220"/>
      <c r="AH17" s="220"/>
      <c r="AI17" s="219">
        <v>30</v>
      </c>
      <c r="AJ17" s="223"/>
      <c r="AK17" s="267"/>
    </row>
    <row r="18" spans="1:37" s="270" customFormat="1" ht="8.25">
      <c r="A18" s="224"/>
      <c r="B18" s="225"/>
      <c r="C18" s="226">
        <v>3</v>
      </c>
      <c r="D18" s="226"/>
      <c r="E18" s="226">
        <v>6</v>
      </c>
      <c r="F18" s="226"/>
      <c r="G18" s="227"/>
      <c r="H18" s="226"/>
      <c r="I18" s="228"/>
      <c r="J18" s="226">
        <v>11</v>
      </c>
      <c r="K18" s="226"/>
      <c r="L18" s="226">
        <v>13</v>
      </c>
      <c r="M18" s="226"/>
      <c r="N18" s="227"/>
      <c r="O18" s="226"/>
      <c r="P18" s="228"/>
      <c r="Q18" s="226">
        <v>17</v>
      </c>
      <c r="R18" s="226"/>
      <c r="S18" s="226">
        <v>19</v>
      </c>
      <c r="T18" s="226"/>
      <c r="U18" s="227"/>
      <c r="V18" s="226"/>
      <c r="W18" s="228"/>
      <c r="X18" s="226">
        <v>23</v>
      </c>
      <c r="Y18" s="226"/>
      <c r="Z18" s="226">
        <v>25</v>
      </c>
      <c r="AA18" s="226"/>
      <c r="AB18" s="227"/>
      <c r="AC18" s="226"/>
      <c r="AD18" s="228"/>
      <c r="AE18" s="226">
        <v>28</v>
      </c>
      <c r="AF18" s="226"/>
      <c r="AG18" s="226">
        <v>29</v>
      </c>
      <c r="AH18" s="226"/>
      <c r="AI18" s="229"/>
      <c r="AJ18" s="229"/>
      <c r="AK18" s="269"/>
    </row>
    <row r="19" spans="1:37" s="270" customFormat="1" ht="8.25" customHeight="1">
      <c r="A19" s="230"/>
      <c r="B19" s="231" t="s">
        <v>90</v>
      </c>
      <c r="C19" s="232"/>
      <c r="D19" s="232" t="s">
        <v>91</v>
      </c>
      <c r="E19" s="232"/>
      <c r="F19" s="232" t="s">
        <v>92</v>
      </c>
      <c r="G19" s="233"/>
      <c r="H19" s="232"/>
      <c r="I19" s="232" t="s">
        <v>90</v>
      </c>
      <c r="J19" s="232"/>
      <c r="K19" s="232" t="s">
        <v>91</v>
      </c>
      <c r="L19" s="232"/>
      <c r="M19" s="232" t="s">
        <v>92</v>
      </c>
      <c r="N19" s="233"/>
      <c r="O19" s="232"/>
      <c r="P19" s="232" t="s">
        <v>90</v>
      </c>
      <c r="Q19" s="232"/>
      <c r="R19" s="232" t="s">
        <v>91</v>
      </c>
      <c r="S19" s="232"/>
      <c r="T19" s="232" t="s">
        <v>92</v>
      </c>
      <c r="U19" s="233"/>
      <c r="V19" s="232"/>
      <c r="W19" s="232" t="s">
        <v>90</v>
      </c>
      <c r="X19" s="232"/>
      <c r="Y19" s="232" t="s">
        <v>91</v>
      </c>
      <c r="Z19" s="232"/>
      <c r="AA19" s="232" t="s">
        <v>92</v>
      </c>
      <c r="AB19" s="233"/>
      <c r="AC19" s="232"/>
      <c r="AD19" s="232" t="s">
        <v>90</v>
      </c>
      <c r="AE19" s="232"/>
      <c r="AF19" s="232" t="s">
        <v>91</v>
      </c>
      <c r="AG19" s="232"/>
      <c r="AH19" s="232" t="s">
        <v>92</v>
      </c>
      <c r="AI19" s="234"/>
      <c r="AJ19" s="234"/>
      <c r="AK19" s="269"/>
    </row>
    <row r="20" spans="1:37" s="270" customFormat="1" ht="7.5" customHeight="1" thickBot="1">
      <c r="A20" s="235"/>
      <c r="B20" s="236"/>
      <c r="C20" s="237"/>
      <c r="D20" s="238"/>
      <c r="E20" s="237"/>
      <c r="F20" s="237"/>
      <c r="G20" s="239"/>
      <c r="H20" s="237"/>
      <c r="I20" s="237"/>
      <c r="J20" s="237"/>
      <c r="K20" s="238"/>
      <c r="L20" s="237"/>
      <c r="M20" s="237"/>
      <c r="N20" s="239"/>
      <c r="O20" s="237"/>
      <c r="P20" s="237"/>
      <c r="Q20" s="237"/>
      <c r="R20" s="238"/>
      <c r="S20" s="237"/>
      <c r="T20" s="237"/>
      <c r="U20" s="239"/>
      <c r="V20" s="237"/>
      <c r="W20" s="237"/>
      <c r="X20" s="237"/>
      <c r="Y20" s="238"/>
      <c r="Z20" s="237"/>
      <c r="AA20" s="237"/>
      <c r="AB20" s="239"/>
      <c r="AC20" s="237"/>
      <c r="AD20" s="237"/>
      <c r="AE20" s="237"/>
      <c r="AF20" s="238"/>
      <c r="AG20" s="237"/>
      <c r="AH20" s="237"/>
      <c r="AI20" s="240"/>
      <c r="AJ20" s="240"/>
      <c r="AK20" s="271"/>
    </row>
    <row r="21" spans="1:37" ht="12.75">
      <c r="A21" s="246"/>
      <c r="B21" s="247"/>
      <c r="C21" s="247"/>
      <c r="D21" s="247"/>
      <c r="E21" s="247"/>
      <c r="F21" s="247"/>
      <c r="G21" s="247"/>
      <c r="H21" s="247"/>
      <c r="I21" s="247"/>
      <c r="J21" s="247"/>
      <c r="K21" s="247"/>
      <c r="L21" s="247"/>
      <c r="M21" s="247"/>
      <c r="N21" s="248"/>
      <c r="O21" s="247"/>
      <c r="P21" s="247"/>
      <c r="Q21" s="247"/>
      <c r="R21" s="247"/>
      <c r="S21" s="247"/>
      <c r="T21" s="247"/>
      <c r="U21" s="247"/>
      <c r="V21" s="247"/>
      <c r="W21" s="247"/>
      <c r="X21" s="247"/>
      <c r="Y21" s="247"/>
      <c r="Z21" s="247"/>
      <c r="AA21" s="247"/>
      <c r="AB21" s="247"/>
      <c r="AC21" s="247"/>
      <c r="AD21" s="247"/>
      <c r="AE21" s="247"/>
      <c r="AF21" s="247"/>
      <c r="AG21" s="247"/>
      <c r="AH21" s="247"/>
      <c r="AI21" s="248"/>
      <c r="AJ21" s="264"/>
      <c r="AK21" s="249"/>
    </row>
    <row r="22" spans="1:37" ht="12.75">
      <c r="A22" s="246"/>
      <c r="B22" s="247"/>
      <c r="C22" s="265" t="s">
        <v>93</v>
      </c>
      <c r="D22" s="247"/>
      <c r="E22" s="247"/>
      <c r="F22" s="247"/>
      <c r="G22" s="247"/>
      <c r="H22" s="247"/>
      <c r="I22" s="247"/>
      <c r="J22" s="247"/>
      <c r="K22" s="247"/>
      <c r="L22" s="247"/>
      <c r="M22" s="247"/>
      <c r="N22" s="248"/>
      <c r="O22" s="247"/>
      <c r="P22" s="247"/>
      <c r="Q22" s="247"/>
      <c r="R22" s="247"/>
      <c r="S22" s="247"/>
      <c r="T22" s="247"/>
      <c r="U22" s="247"/>
      <c r="V22" s="247"/>
      <c r="W22" s="247"/>
      <c r="X22" s="247"/>
      <c r="Y22" s="247"/>
      <c r="Z22" s="247"/>
      <c r="AA22" s="247"/>
      <c r="AB22" s="247"/>
      <c r="AC22" s="247"/>
      <c r="AD22" s="247"/>
      <c r="AE22" s="247"/>
      <c r="AF22" s="247"/>
      <c r="AG22" s="247"/>
      <c r="AH22" s="247"/>
      <c r="AI22" s="248"/>
      <c r="AJ22" s="264"/>
      <c r="AK22" s="249"/>
    </row>
    <row r="23" spans="1:37" ht="9.75" customHeight="1">
      <c r="A23" s="246"/>
      <c r="B23" s="247"/>
      <c r="C23" s="247"/>
      <c r="D23" s="247"/>
      <c r="E23" s="247"/>
      <c r="F23" s="247"/>
      <c r="G23" s="247"/>
      <c r="H23" s="247"/>
      <c r="I23" s="247"/>
      <c r="J23" s="247"/>
      <c r="K23" s="247"/>
      <c r="L23" s="247"/>
      <c r="M23" s="247"/>
      <c r="N23" s="248"/>
      <c r="O23" s="247"/>
      <c r="P23" s="247"/>
      <c r="Q23" s="247"/>
      <c r="R23" s="247"/>
      <c r="S23" s="247"/>
      <c r="T23" s="247"/>
      <c r="U23" s="247"/>
      <c r="V23" s="247"/>
      <c r="W23" s="247"/>
      <c r="X23" s="247"/>
      <c r="Y23" s="247"/>
      <c r="Z23" s="247"/>
      <c r="AA23" s="247"/>
      <c r="AB23" s="247"/>
      <c r="AC23" s="247"/>
      <c r="AD23" s="247"/>
      <c r="AE23" s="247"/>
      <c r="AF23" s="247"/>
      <c r="AG23" s="247"/>
      <c r="AH23" s="247"/>
      <c r="AI23" s="248"/>
      <c r="AJ23" s="264"/>
      <c r="AK23" s="249"/>
    </row>
    <row r="24" spans="1:37" ht="12.75">
      <c r="A24" s="246"/>
      <c r="B24" s="247" t="s">
        <v>78</v>
      </c>
      <c r="C24" s="266" t="s">
        <v>94</v>
      </c>
      <c r="D24" s="247"/>
      <c r="E24" s="247"/>
      <c r="F24" s="247"/>
      <c r="G24" s="247"/>
      <c r="H24" s="247"/>
      <c r="I24" s="247"/>
      <c r="J24" s="247"/>
      <c r="K24" s="247"/>
      <c r="L24" s="247"/>
      <c r="M24" s="247"/>
      <c r="N24" s="248"/>
      <c r="O24" s="247"/>
      <c r="P24" s="247"/>
      <c r="Q24" s="247"/>
      <c r="R24" s="247"/>
      <c r="S24" s="247"/>
      <c r="T24" s="247"/>
      <c r="U24" s="247"/>
      <c r="V24" s="247"/>
      <c r="W24" s="247"/>
      <c r="X24" s="247"/>
      <c r="Y24" s="247"/>
      <c r="Z24" s="247"/>
      <c r="AA24" s="247"/>
      <c r="AB24" s="247"/>
      <c r="AC24" s="247"/>
      <c r="AD24" s="247"/>
      <c r="AE24" s="247"/>
      <c r="AF24" s="247"/>
      <c r="AG24" s="247"/>
      <c r="AH24" s="247"/>
      <c r="AI24" s="248"/>
      <c r="AJ24" s="264"/>
      <c r="AK24" s="249"/>
    </row>
    <row r="25" spans="1:37" ht="12.75">
      <c r="A25" s="246"/>
      <c r="B25" s="247" t="s">
        <v>78</v>
      </c>
      <c r="C25" s="266" t="s">
        <v>95</v>
      </c>
      <c r="D25" s="247"/>
      <c r="E25" s="247"/>
      <c r="F25" s="247"/>
      <c r="G25" s="247"/>
      <c r="H25" s="247"/>
      <c r="I25" s="247"/>
      <c r="J25" s="247"/>
      <c r="K25" s="247"/>
      <c r="L25" s="247"/>
      <c r="M25" s="247"/>
      <c r="N25" s="248"/>
      <c r="O25" s="247"/>
      <c r="P25" s="247"/>
      <c r="Q25" s="247"/>
      <c r="R25" s="247"/>
      <c r="S25" s="247"/>
      <c r="T25" s="247"/>
      <c r="U25" s="247"/>
      <c r="V25" s="247"/>
      <c r="W25" s="247"/>
      <c r="X25" s="247"/>
      <c r="Y25" s="247"/>
      <c r="Z25" s="247"/>
      <c r="AA25" s="247"/>
      <c r="AB25" s="247"/>
      <c r="AC25" s="247"/>
      <c r="AD25" s="247"/>
      <c r="AE25" s="247"/>
      <c r="AF25" s="247"/>
      <c r="AG25" s="247"/>
      <c r="AH25" s="247"/>
      <c r="AI25" s="248"/>
      <c r="AJ25" s="264"/>
      <c r="AK25" s="249"/>
    </row>
    <row r="26" spans="1:37" ht="12.75">
      <c r="A26" s="246"/>
      <c r="B26" s="247" t="s">
        <v>78</v>
      </c>
      <c r="C26" s="266" t="s">
        <v>96</v>
      </c>
      <c r="D26" s="247"/>
      <c r="E26" s="247"/>
      <c r="F26" s="247"/>
      <c r="G26" s="247"/>
      <c r="H26" s="247"/>
      <c r="I26" s="247"/>
      <c r="J26" s="247"/>
      <c r="K26" s="247"/>
      <c r="L26" s="247"/>
      <c r="M26" s="247"/>
      <c r="N26" s="248"/>
      <c r="O26" s="247"/>
      <c r="P26" s="247"/>
      <c r="Q26" s="247"/>
      <c r="R26" s="247"/>
      <c r="S26" s="247"/>
      <c r="T26" s="247"/>
      <c r="U26" s="247"/>
      <c r="V26" s="247"/>
      <c r="W26" s="247"/>
      <c r="X26" s="247"/>
      <c r="Y26" s="247"/>
      <c r="Z26" s="247"/>
      <c r="AA26" s="247"/>
      <c r="AB26" s="247"/>
      <c r="AC26" s="247"/>
      <c r="AD26" s="247"/>
      <c r="AE26" s="247"/>
      <c r="AF26" s="247"/>
      <c r="AG26" s="247"/>
      <c r="AH26" s="247"/>
      <c r="AI26" s="248"/>
      <c r="AJ26" s="264"/>
      <c r="AK26" s="249"/>
    </row>
    <row r="27" spans="1:37" ht="12.75">
      <c r="A27" s="246"/>
      <c r="B27" s="247" t="s">
        <v>78</v>
      </c>
      <c r="C27" s="266" t="s">
        <v>97</v>
      </c>
      <c r="D27" s="247"/>
      <c r="E27" s="247"/>
      <c r="F27" s="247"/>
      <c r="G27" s="247"/>
      <c r="H27" s="247"/>
      <c r="I27" s="247"/>
      <c r="J27" s="247"/>
      <c r="K27" s="247"/>
      <c r="L27" s="247"/>
      <c r="M27" s="247"/>
      <c r="N27" s="248"/>
      <c r="O27" s="247"/>
      <c r="P27" s="247"/>
      <c r="Q27" s="247"/>
      <c r="R27" s="247"/>
      <c r="S27" s="247"/>
      <c r="T27" s="247"/>
      <c r="U27" s="247"/>
      <c r="V27" s="247"/>
      <c r="W27" s="247"/>
      <c r="X27" s="247"/>
      <c r="Y27" s="247"/>
      <c r="Z27" s="247"/>
      <c r="AA27" s="247"/>
      <c r="AB27" s="247"/>
      <c r="AC27" s="247"/>
      <c r="AD27" s="247"/>
      <c r="AE27" s="247"/>
      <c r="AF27" s="247"/>
      <c r="AG27" s="247"/>
      <c r="AH27" s="247"/>
      <c r="AI27" s="248"/>
      <c r="AJ27" s="264"/>
      <c r="AK27" s="249"/>
    </row>
    <row r="28" spans="1:37" ht="12.75">
      <c r="A28" s="246"/>
      <c r="B28" s="247" t="s">
        <v>78</v>
      </c>
      <c r="C28" s="266" t="s">
        <v>98</v>
      </c>
      <c r="D28" s="247"/>
      <c r="E28" s="247"/>
      <c r="F28" s="247"/>
      <c r="G28" s="247"/>
      <c r="H28" s="247"/>
      <c r="I28" s="247"/>
      <c r="J28" s="247"/>
      <c r="K28" s="247"/>
      <c r="L28" s="247"/>
      <c r="M28" s="247"/>
      <c r="N28" s="248"/>
      <c r="O28" s="247"/>
      <c r="P28" s="247"/>
      <c r="Q28" s="247"/>
      <c r="R28" s="247"/>
      <c r="S28" s="247"/>
      <c r="T28" s="247"/>
      <c r="U28" s="247"/>
      <c r="V28" s="247"/>
      <c r="W28" s="247"/>
      <c r="X28" s="247"/>
      <c r="Y28" s="247"/>
      <c r="Z28" s="247"/>
      <c r="AA28" s="247"/>
      <c r="AB28" s="247"/>
      <c r="AC28" s="247"/>
      <c r="AD28" s="247"/>
      <c r="AE28" s="247"/>
      <c r="AF28" s="247"/>
      <c r="AG28" s="247"/>
      <c r="AH28" s="247"/>
      <c r="AI28" s="248"/>
      <c r="AJ28" s="264"/>
      <c r="AK28" s="249"/>
    </row>
    <row r="29" spans="1:37" ht="12.75">
      <c r="A29" s="246"/>
      <c r="B29" s="247" t="s">
        <v>78</v>
      </c>
      <c r="C29" s="266" t="s">
        <v>99</v>
      </c>
      <c r="D29" s="247"/>
      <c r="E29" s="247"/>
      <c r="F29" s="247"/>
      <c r="G29" s="247"/>
      <c r="H29" s="247"/>
      <c r="I29" s="247"/>
      <c r="J29" s="247"/>
      <c r="K29" s="247"/>
      <c r="L29" s="247"/>
      <c r="M29" s="247"/>
      <c r="N29" s="248"/>
      <c r="O29" s="247"/>
      <c r="P29" s="247"/>
      <c r="Q29" s="247"/>
      <c r="R29" s="247"/>
      <c r="S29" s="247"/>
      <c r="T29" s="247"/>
      <c r="U29" s="247"/>
      <c r="V29" s="247"/>
      <c r="W29" s="247"/>
      <c r="X29" s="247"/>
      <c r="Y29" s="247"/>
      <c r="Z29" s="247"/>
      <c r="AA29" s="247"/>
      <c r="AB29" s="247"/>
      <c r="AC29" s="247"/>
      <c r="AD29" s="247"/>
      <c r="AE29" s="247"/>
      <c r="AF29" s="247"/>
      <c r="AG29" s="247"/>
      <c r="AH29" s="247"/>
      <c r="AI29" s="248"/>
      <c r="AJ29" s="264"/>
      <c r="AK29" s="249"/>
    </row>
    <row r="30" spans="1:37" ht="9.75" customHeight="1" thickBot="1">
      <c r="A30" s="246"/>
      <c r="B30" s="247"/>
      <c r="C30" s="247"/>
      <c r="D30" s="247"/>
      <c r="E30" s="247"/>
      <c r="F30" s="247"/>
      <c r="G30" s="247"/>
      <c r="H30" s="247"/>
      <c r="I30" s="247"/>
      <c r="J30" s="247"/>
      <c r="K30" s="247"/>
      <c r="L30" s="247"/>
      <c r="M30" s="247"/>
      <c r="N30" s="248"/>
      <c r="O30" s="247"/>
      <c r="P30" s="247"/>
      <c r="Q30" s="247"/>
      <c r="R30" s="247"/>
      <c r="S30" s="247"/>
      <c r="T30" s="247"/>
      <c r="U30" s="247"/>
      <c r="V30" s="247"/>
      <c r="W30" s="247"/>
      <c r="X30" s="247"/>
      <c r="Y30" s="247"/>
      <c r="Z30" s="247"/>
      <c r="AA30" s="247"/>
      <c r="AB30" s="247"/>
      <c r="AC30" s="247"/>
      <c r="AD30" s="247"/>
      <c r="AE30" s="247"/>
      <c r="AF30" s="247"/>
      <c r="AG30" s="247"/>
      <c r="AH30" s="247"/>
      <c r="AI30" s="248"/>
      <c r="AJ30" s="264"/>
      <c r="AK30" s="249"/>
    </row>
    <row r="31" spans="1:37" s="268" customFormat="1" ht="15.75" customHeight="1">
      <c r="A31" s="218">
        <v>0</v>
      </c>
      <c r="B31" s="219"/>
      <c r="C31" s="220"/>
      <c r="D31" s="219" t="s">
        <v>85</v>
      </c>
      <c r="E31" s="220"/>
      <c r="F31" s="220"/>
      <c r="G31" s="221">
        <v>9</v>
      </c>
      <c r="H31" s="221"/>
      <c r="I31" s="219"/>
      <c r="J31" s="220"/>
      <c r="K31" s="219" t="s">
        <v>86</v>
      </c>
      <c r="L31" s="220"/>
      <c r="M31" s="220"/>
      <c r="N31" s="222">
        <v>15</v>
      </c>
      <c r="O31" s="221"/>
      <c r="P31" s="219"/>
      <c r="Q31" s="220"/>
      <c r="R31" s="219" t="s">
        <v>87</v>
      </c>
      <c r="S31" s="220"/>
      <c r="T31" s="220"/>
      <c r="U31" s="221">
        <v>21</v>
      </c>
      <c r="V31" s="221"/>
      <c r="W31" s="219"/>
      <c r="X31" s="220"/>
      <c r="Y31" s="219" t="s">
        <v>88</v>
      </c>
      <c r="Z31" s="220"/>
      <c r="AA31" s="220"/>
      <c r="AB31" s="221">
        <v>27</v>
      </c>
      <c r="AC31" s="221"/>
      <c r="AD31" s="219"/>
      <c r="AE31" s="220"/>
      <c r="AF31" s="219" t="s">
        <v>89</v>
      </c>
      <c r="AG31" s="220"/>
      <c r="AH31" s="220"/>
      <c r="AI31" s="219">
        <v>30</v>
      </c>
      <c r="AJ31" s="223"/>
      <c r="AK31" s="267"/>
    </row>
    <row r="32" spans="1:37" s="270" customFormat="1" ht="8.25">
      <c r="A32" s="224"/>
      <c r="B32" s="225"/>
      <c r="C32" s="226">
        <v>3</v>
      </c>
      <c r="D32" s="226"/>
      <c r="E32" s="226">
        <v>6</v>
      </c>
      <c r="F32" s="226"/>
      <c r="G32" s="227"/>
      <c r="H32" s="226"/>
      <c r="I32" s="228"/>
      <c r="J32" s="226">
        <v>11</v>
      </c>
      <c r="K32" s="226"/>
      <c r="L32" s="226">
        <v>13</v>
      </c>
      <c r="M32" s="226"/>
      <c r="N32" s="227"/>
      <c r="O32" s="226"/>
      <c r="P32" s="228"/>
      <c r="Q32" s="226">
        <v>17</v>
      </c>
      <c r="R32" s="226"/>
      <c r="S32" s="226">
        <v>19</v>
      </c>
      <c r="T32" s="226"/>
      <c r="U32" s="227"/>
      <c r="V32" s="226"/>
      <c r="W32" s="228"/>
      <c r="X32" s="226">
        <v>23</v>
      </c>
      <c r="Y32" s="226"/>
      <c r="Z32" s="226">
        <v>25</v>
      </c>
      <c r="AA32" s="226"/>
      <c r="AB32" s="227"/>
      <c r="AC32" s="226"/>
      <c r="AD32" s="228"/>
      <c r="AE32" s="226">
        <v>28</v>
      </c>
      <c r="AF32" s="226"/>
      <c r="AG32" s="226">
        <v>29</v>
      </c>
      <c r="AH32" s="226"/>
      <c r="AI32" s="229"/>
      <c r="AJ32" s="229"/>
      <c r="AK32" s="269"/>
    </row>
    <row r="33" spans="1:37" s="270" customFormat="1" ht="8.25" customHeight="1">
      <c r="A33" s="230"/>
      <c r="B33" s="231" t="s">
        <v>90</v>
      </c>
      <c r="C33" s="232"/>
      <c r="D33" s="232" t="s">
        <v>91</v>
      </c>
      <c r="E33" s="232"/>
      <c r="F33" s="232" t="s">
        <v>92</v>
      </c>
      <c r="G33" s="233"/>
      <c r="H33" s="232"/>
      <c r="I33" s="232" t="s">
        <v>90</v>
      </c>
      <c r="J33" s="232"/>
      <c r="K33" s="232" t="s">
        <v>91</v>
      </c>
      <c r="L33" s="232"/>
      <c r="M33" s="232" t="s">
        <v>92</v>
      </c>
      <c r="N33" s="233"/>
      <c r="O33" s="232"/>
      <c r="P33" s="232" t="s">
        <v>90</v>
      </c>
      <c r="Q33" s="232"/>
      <c r="R33" s="232" t="s">
        <v>91</v>
      </c>
      <c r="S33" s="232"/>
      <c r="T33" s="232" t="s">
        <v>92</v>
      </c>
      <c r="U33" s="233"/>
      <c r="V33" s="232"/>
      <c r="W33" s="232" t="s">
        <v>90</v>
      </c>
      <c r="X33" s="232"/>
      <c r="Y33" s="232" t="s">
        <v>91</v>
      </c>
      <c r="Z33" s="232"/>
      <c r="AA33" s="232" t="s">
        <v>92</v>
      </c>
      <c r="AB33" s="233"/>
      <c r="AC33" s="232"/>
      <c r="AD33" s="232" t="s">
        <v>90</v>
      </c>
      <c r="AE33" s="232"/>
      <c r="AF33" s="232" t="s">
        <v>91</v>
      </c>
      <c r="AG33" s="232"/>
      <c r="AH33" s="232" t="s">
        <v>92</v>
      </c>
      <c r="AI33" s="234"/>
      <c r="AJ33" s="234"/>
      <c r="AK33" s="269"/>
    </row>
    <row r="34" spans="1:37" s="270" customFormat="1" ht="7.5" customHeight="1" thickBot="1">
      <c r="A34" s="235"/>
      <c r="B34" s="236"/>
      <c r="C34" s="237"/>
      <c r="D34" s="238"/>
      <c r="E34" s="237"/>
      <c r="F34" s="237"/>
      <c r="G34" s="239"/>
      <c r="H34" s="237"/>
      <c r="I34" s="237"/>
      <c r="J34" s="237"/>
      <c r="K34" s="238"/>
      <c r="L34" s="237"/>
      <c r="M34" s="237"/>
      <c r="N34" s="239"/>
      <c r="O34" s="237"/>
      <c r="P34" s="237"/>
      <c r="Q34" s="237"/>
      <c r="R34" s="238"/>
      <c r="S34" s="237"/>
      <c r="T34" s="237"/>
      <c r="U34" s="239"/>
      <c r="V34" s="237"/>
      <c r="W34" s="237"/>
      <c r="X34" s="237"/>
      <c r="Y34" s="238"/>
      <c r="Z34" s="237"/>
      <c r="AA34" s="237"/>
      <c r="AB34" s="239"/>
      <c r="AC34" s="237"/>
      <c r="AD34" s="237"/>
      <c r="AE34" s="237"/>
      <c r="AF34" s="238"/>
      <c r="AG34" s="237"/>
      <c r="AH34" s="237"/>
      <c r="AI34" s="240"/>
      <c r="AJ34" s="240"/>
      <c r="AK34" s="271"/>
    </row>
    <row r="35" spans="1:37" ht="12.75">
      <c r="A35" s="246"/>
      <c r="B35" s="247"/>
      <c r="C35" s="247"/>
      <c r="D35" s="247"/>
      <c r="E35" s="247"/>
      <c r="F35" s="247"/>
      <c r="G35" s="247"/>
      <c r="H35" s="247"/>
      <c r="I35" s="247"/>
      <c r="J35" s="247"/>
      <c r="K35" s="247"/>
      <c r="L35" s="247"/>
      <c r="M35" s="247"/>
      <c r="N35" s="248"/>
      <c r="O35" s="247"/>
      <c r="P35" s="247"/>
      <c r="Q35" s="247"/>
      <c r="R35" s="247"/>
      <c r="S35" s="247"/>
      <c r="T35" s="247"/>
      <c r="U35" s="247"/>
      <c r="V35" s="247"/>
      <c r="W35" s="247"/>
      <c r="X35" s="247"/>
      <c r="Y35" s="247"/>
      <c r="Z35" s="247"/>
      <c r="AA35" s="247"/>
      <c r="AB35" s="247"/>
      <c r="AC35" s="247"/>
      <c r="AD35" s="247"/>
      <c r="AE35" s="247"/>
      <c r="AF35" s="247"/>
      <c r="AG35" s="247"/>
      <c r="AH35" s="247"/>
      <c r="AI35" s="248"/>
      <c r="AJ35" s="264"/>
      <c r="AK35" s="249"/>
    </row>
    <row r="36" spans="1:37" ht="12.75">
      <c r="A36" s="246"/>
      <c r="B36" s="247"/>
      <c r="C36" s="265" t="s">
        <v>100</v>
      </c>
      <c r="D36" s="247"/>
      <c r="E36" s="247"/>
      <c r="F36" s="247"/>
      <c r="G36" s="247"/>
      <c r="H36" s="247"/>
      <c r="I36" s="247"/>
      <c r="J36" s="247"/>
      <c r="K36" s="247"/>
      <c r="L36" s="247"/>
      <c r="M36" s="247"/>
      <c r="N36" s="248"/>
      <c r="O36" s="247"/>
      <c r="P36" s="247"/>
      <c r="Q36" s="247"/>
      <c r="R36" s="247"/>
      <c r="S36" s="247"/>
      <c r="T36" s="247"/>
      <c r="U36" s="247"/>
      <c r="V36" s="247"/>
      <c r="W36" s="247"/>
      <c r="X36" s="247"/>
      <c r="Y36" s="247"/>
      <c r="Z36" s="247"/>
      <c r="AA36" s="247"/>
      <c r="AB36" s="247"/>
      <c r="AC36" s="247"/>
      <c r="AD36" s="247"/>
      <c r="AE36" s="247"/>
      <c r="AF36" s="247"/>
      <c r="AG36" s="247"/>
      <c r="AH36" s="247"/>
      <c r="AI36" s="248"/>
      <c r="AJ36" s="264"/>
      <c r="AK36" s="249"/>
    </row>
    <row r="37" spans="1:37" ht="9.75" customHeight="1">
      <c r="A37" s="246"/>
      <c r="B37" s="247"/>
      <c r="C37" s="247"/>
      <c r="D37" s="247"/>
      <c r="E37" s="247"/>
      <c r="F37" s="247"/>
      <c r="G37" s="247"/>
      <c r="H37" s="247"/>
      <c r="I37" s="247"/>
      <c r="J37" s="247"/>
      <c r="K37" s="247"/>
      <c r="L37" s="247"/>
      <c r="M37" s="247"/>
      <c r="N37" s="248"/>
      <c r="O37" s="247"/>
      <c r="P37" s="247"/>
      <c r="Q37" s="247"/>
      <c r="R37" s="247"/>
      <c r="S37" s="247"/>
      <c r="T37" s="247"/>
      <c r="U37" s="247"/>
      <c r="V37" s="247"/>
      <c r="W37" s="247"/>
      <c r="X37" s="247"/>
      <c r="Y37" s="247"/>
      <c r="Z37" s="247"/>
      <c r="AA37" s="247"/>
      <c r="AB37" s="247"/>
      <c r="AC37" s="247"/>
      <c r="AD37" s="247"/>
      <c r="AE37" s="247"/>
      <c r="AF37" s="247"/>
      <c r="AG37" s="247"/>
      <c r="AH37" s="247"/>
      <c r="AI37" s="248"/>
      <c r="AJ37" s="264"/>
      <c r="AK37" s="249"/>
    </row>
    <row r="38" spans="1:37" ht="12.75">
      <c r="A38" s="246"/>
      <c r="B38" s="247" t="s">
        <v>78</v>
      </c>
      <c r="C38" s="266" t="s">
        <v>101</v>
      </c>
      <c r="D38" s="247"/>
      <c r="E38" s="247"/>
      <c r="F38" s="247"/>
      <c r="G38" s="247"/>
      <c r="H38" s="247"/>
      <c r="I38" s="247"/>
      <c r="J38" s="247"/>
      <c r="K38" s="247"/>
      <c r="L38" s="247"/>
      <c r="M38" s="247"/>
      <c r="N38" s="248"/>
      <c r="O38" s="247"/>
      <c r="P38" s="247"/>
      <c r="Q38" s="247"/>
      <c r="R38" s="247"/>
      <c r="S38" s="247"/>
      <c r="T38" s="247"/>
      <c r="U38" s="247"/>
      <c r="V38" s="247"/>
      <c r="W38" s="247"/>
      <c r="X38" s="247"/>
      <c r="Y38" s="247"/>
      <c r="Z38" s="247"/>
      <c r="AA38" s="247"/>
      <c r="AB38" s="247"/>
      <c r="AC38" s="247"/>
      <c r="AD38" s="247"/>
      <c r="AE38" s="247"/>
      <c r="AF38" s="247"/>
      <c r="AG38" s="247"/>
      <c r="AH38" s="247"/>
      <c r="AI38" s="248"/>
      <c r="AJ38" s="264"/>
      <c r="AK38" s="249"/>
    </row>
    <row r="39" spans="1:37" ht="12.75">
      <c r="A39" s="246"/>
      <c r="B39" s="247" t="s">
        <v>78</v>
      </c>
      <c r="C39" s="266" t="s">
        <v>102</v>
      </c>
      <c r="D39" s="247"/>
      <c r="E39" s="247"/>
      <c r="F39" s="247"/>
      <c r="G39" s="247"/>
      <c r="H39" s="247"/>
      <c r="I39" s="247"/>
      <c r="J39" s="247"/>
      <c r="K39" s="247"/>
      <c r="L39" s="247"/>
      <c r="M39" s="247"/>
      <c r="N39" s="248"/>
      <c r="O39" s="247"/>
      <c r="P39" s="247"/>
      <c r="Q39" s="247"/>
      <c r="R39" s="247"/>
      <c r="S39" s="247"/>
      <c r="T39" s="247"/>
      <c r="U39" s="247"/>
      <c r="V39" s="247"/>
      <c r="W39" s="247"/>
      <c r="X39" s="247"/>
      <c r="Y39" s="247"/>
      <c r="Z39" s="247"/>
      <c r="AA39" s="247"/>
      <c r="AB39" s="247"/>
      <c r="AC39" s="247"/>
      <c r="AD39" s="247"/>
      <c r="AE39" s="247"/>
      <c r="AF39" s="247"/>
      <c r="AG39" s="247"/>
      <c r="AH39" s="247"/>
      <c r="AI39" s="248"/>
      <c r="AJ39" s="264"/>
      <c r="AK39" s="249"/>
    </row>
    <row r="40" spans="1:37" ht="12.75">
      <c r="A40" s="246"/>
      <c r="B40" s="247" t="s">
        <v>78</v>
      </c>
      <c r="C40" s="266" t="s">
        <v>103</v>
      </c>
      <c r="D40" s="247"/>
      <c r="E40" s="247"/>
      <c r="F40" s="247"/>
      <c r="G40" s="247"/>
      <c r="H40" s="247"/>
      <c r="I40" s="247"/>
      <c r="J40" s="247"/>
      <c r="K40" s="247"/>
      <c r="L40" s="247"/>
      <c r="M40" s="247"/>
      <c r="N40" s="248"/>
      <c r="O40" s="247"/>
      <c r="P40" s="247"/>
      <c r="Q40" s="247"/>
      <c r="R40" s="247"/>
      <c r="S40" s="247"/>
      <c r="T40" s="247"/>
      <c r="U40" s="247"/>
      <c r="V40" s="247"/>
      <c r="W40" s="247"/>
      <c r="X40" s="247"/>
      <c r="Y40" s="247"/>
      <c r="Z40" s="247"/>
      <c r="AA40" s="247"/>
      <c r="AB40" s="247"/>
      <c r="AC40" s="247"/>
      <c r="AD40" s="247"/>
      <c r="AE40" s="247"/>
      <c r="AF40" s="247"/>
      <c r="AG40" s="247"/>
      <c r="AH40" s="247"/>
      <c r="AI40" s="248"/>
      <c r="AJ40" s="264"/>
      <c r="AK40" s="249"/>
    </row>
    <row r="41" spans="1:37" ht="12.75">
      <c r="A41" s="246"/>
      <c r="B41" s="247" t="s">
        <v>78</v>
      </c>
      <c r="C41" s="266" t="s">
        <v>104</v>
      </c>
      <c r="D41" s="247"/>
      <c r="E41" s="247"/>
      <c r="F41" s="247"/>
      <c r="G41" s="247"/>
      <c r="H41" s="247"/>
      <c r="I41" s="247"/>
      <c r="J41" s="247"/>
      <c r="K41" s="247"/>
      <c r="L41" s="247"/>
      <c r="M41" s="247"/>
      <c r="N41" s="248"/>
      <c r="O41" s="247"/>
      <c r="P41" s="247"/>
      <c r="Q41" s="247"/>
      <c r="R41" s="247"/>
      <c r="S41" s="247"/>
      <c r="T41" s="247"/>
      <c r="U41" s="247"/>
      <c r="V41" s="247"/>
      <c r="W41" s="247"/>
      <c r="X41" s="247"/>
      <c r="Y41" s="247"/>
      <c r="Z41" s="247"/>
      <c r="AA41" s="247"/>
      <c r="AB41" s="247"/>
      <c r="AC41" s="247"/>
      <c r="AD41" s="247"/>
      <c r="AE41" s="247"/>
      <c r="AF41" s="247"/>
      <c r="AG41" s="247"/>
      <c r="AH41" s="247"/>
      <c r="AI41" s="248"/>
      <c r="AJ41" s="264"/>
      <c r="AK41" s="249"/>
    </row>
    <row r="42" spans="1:37" ht="12.75">
      <c r="A42" s="246"/>
      <c r="B42" s="247" t="s">
        <v>78</v>
      </c>
      <c r="C42" s="266" t="s">
        <v>105</v>
      </c>
      <c r="D42" s="247"/>
      <c r="E42" s="247"/>
      <c r="F42" s="247"/>
      <c r="G42" s="247"/>
      <c r="H42" s="247"/>
      <c r="I42" s="247"/>
      <c r="J42" s="247"/>
      <c r="K42" s="247"/>
      <c r="L42" s="247"/>
      <c r="M42" s="247"/>
      <c r="N42" s="248"/>
      <c r="O42" s="247"/>
      <c r="P42" s="247"/>
      <c r="Q42" s="247"/>
      <c r="R42" s="247"/>
      <c r="S42" s="247"/>
      <c r="T42" s="247"/>
      <c r="U42" s="247"/>
      <c r="V42" s="247"/>
      <c r="W42" s="247"/>
      <c r="X42" s="247"/>
      <c r="Y42" s="247"/>
      <c r="Z42" s="247"/>
      <c r="AA42" s="247"/>
      <c r="AB42" s="247"/>
      <c r="AC42" s="247"/>
      <c r="AD42" s="247"/>
      <c r="AE42" s="247"/>
      <c r="AF42" s="247"/>
      <c r="AG42" s="247"/>
      <c r="AH42" s="247"/>
      <c r="AI42" s="248"/>
      <c r="AJ42" s="264"/>
      <c r="AK42" s="249"/>
    </row>
    <row r="43" spans="1:37" ht="12.75">
      <c r="A43" s="246"/>
      <c r="B43" s="247" t="s">
        <v>78</v>
      </c>
      <c r="C43" s="266" t="s">
        <v>106</v>
      </c>
      <c r="D43" s="247"/>
      <c r="E43" s="247"/>
      <c r="F43" s="247"/>
      <c r="G43" s="247"/>
      <c r="H43" s="247"/>
      <c r="I43" s="247"/>
      <c r="J43" s="247"/>
      <c r="K43" s="247"/>
      <c r="L43" s="247"/>
      <c r="M43" s="247"/>
      <c r="N43" s="248"/>
      <c r="O43" s="247"/>
      <c r="P43" s="247"/>
      <c r="Q43" s="247"/>
      <c r="R43" s="247"/>
      <c r="S43" s="247"/>
      <c r="T43" s="247"/>
      <c r="U43" s="247"/>
      <c r="V43" s="247"/>
      <c r="W43" s="247"/>
      <c r="X43" s="247"/>
      <c r="Y43" s="247"/>
      <c r="Z43" s="247"/>
      <c r="AA43" s="247"/>
      <c r="AB43" s="247"/>
      <c r="AC43" s="247"/>
      <c r="AD43" s="247"/>
      <c r="AE43" s="247"/>
      <c r="AF43" s="247"/>
      <c r="AG43" s="247"/>
      <c r="AH43" s="247"/>
      <c r="AI43" s="248"/>
      <c r="AJ43" s="264"/>
      <c r="AK43" s="249"/>
    </row>
    <row r="44" spans="1:37" ht="12.75">
      <c r="A44" s="246"/>
      <c r="B44" s="247" t="s">
        <v>78</v>
      </c>
      <c r="C44" s="266" t="s">
        <v>107</v>
      </c>
      <c r="D44" s="247"/>
      <c r="E44" s="247"/>
      <c r="F44" s="247"/>
      <c r="G44" s="247"/>
      <c r="H44" s="247"/>
      <c r="I44" s="247"/>
      <c r="J44" s="247"/>
      <c r="K44" s="247"/>
      <c r="L44" s="247"/>
      <c r="M44" s="247"/>
      <c r="N44" s="248"/>
      <c r="O44" s="247"/>
      <c r="P44" s="247"/>
      <c r="Q44" s="247"/>
      <c r="R44" s="247"/>
      <c r="S44" s="247"/>
      <c r="T44" s="247"/>
      <c r="U44" s="247"/>
      <c r="V44" s="247"/>
      <c r="W44" s="247"/>
      <c r="X44" s="247"/>
      <c r="Y44" s="247"/>
      <c r="Z44" s="247"/>
      <c r="AA44" s="247"/>
      <c r="AB44" s="247"/>
      <c r="AC44" s="247"/>
      <c r="AD44" s="247"/>
      <c r="AE44" s="247"/>
      <c r="AF44" s="247"/>
      <c r="AG44" s="247"/>
      <c r="AH44" s="247"/>
      <c r="AI44" s="248"/>
      <c r="AJ44" s="264"/>
      <c r="AK44" s="249"/>
    </row>
    <row r="45" spans="1:37" ht="12.75">
      <c r="A45" s="246"/>
      <c r="B45" s="247" t="s">
        <v>78</v>
      </c>
      <c r="C45" s="266" t="s">
        <v>108</v>
      </c>
      <c r="D45" s="247"/>
      <c r="E45" s="247"/>
      <c r="F45" s="247"/>
      <c r="G45" s="247"/>
      <c r="H45" s="247"/>
      <c r="I45" s="247"/>
      <c r="J45" s="247"/>
      <c r="K45" s="247"/>
      <c r="L45" s="247"/>
      <c r="M45" s="247"/>
      <c r="N45" s="248"/>
      <c r="O45" s="247"/>
      <c r="P45" s="247"/>
      <c r="Q45" s="247"/>
      <c r="R45" s="247"/>
      <c r="S45" s="247"/>
      <c r="T45" s="247"/>
      <c r="U45" s="247"/>
      <c r="V45" s="247"/>
      <c r="W45" s="247"/>
      <c r="X45" s="247"/>
      <c r="Y45" s="247"/>
      <c r="Z45" s="247"/>
      <c r="AA45" s="247"/>
      <c r="AB45" s="247"/>
      <c r="AC45" s="247"/>
      <c r="AD45" s="247"/>
      <c r="AE45" s="247"/>
      <c r="AF45" s="247"/>
      <c r="AG45" s="247"/>
      <c r="AH45" s="247"/>
      <c r="AI45" s="248"/>
      <c r="AJ45" s="264"/>
      <c r="AK45" s="249"/>
    </row>
    <row r="46" spans="1:37" ht="12.75">
      <c r="A46" s="246"/>
      <c r="B46" s="247" t="s">
        <v>78</v>
      </c>
      <c r="C46" s="266" t="s">
        <v>109</v>
      </c>
      <c r="D46" s="247"/>
      <c r="E46" s="247"/>
      <c r="F46" s="247"/>
      <c r="G46" s="247"/>
      <c r="H46" s="247"/>
      <c r="I46" s="247"/>
      <c r="J46" s="247"/>
      <c r="K46" s="247"/>
      <c r="L46" s="247"/>
      <c r="M46" s="247"/>
      <c r="N46" s="248"/>
      <c r="O46" s="247"/>
      <c r="P46" s="247"/>
      <c r="Q46" s="247"/>
      <c r="R46" s="247"/>
      <c r="S46" s="247"/>
      <c r="T46" s="247"/>
      <c r="U46" s="247"/>
      <c r="V46" s="247"/>
      <c r="W46" s="247"/>
      <c r="X46" s="247"/>
      <c r="Y46" s="247"/>
      <c r="Z46" s="247"/>
      <c r="AA46" s="247"/>
      <c r="AB46" s="247"/>
      <c r="AC46" s="247"/>
      <c r="AD46" s="247"/>
      <c r="AE46" s="247"/>
      <c r="AF46" s="247"/>
      <c r="AG46" s="247"/>
      <c r="AH46" s="247"/>
      <c r="AI46" s="248"/>
      <c r="AJ46" s="264"/>
      <c r="AK46" s="249"/>
    </row>
    <row r="47" spans="1:37" ht="12.75">
      <c r="A47" s="246"/>
      <c r="B47" s="247" t="s">
        <v>78</v>
      </c>
      <c r="C47" s="266" t="s">
        <v>110</v>
      </c>
      <c r="D47" s="247"/>
      <c r="E47" s="247"/>
      <c r="F47" s="247"/>
      <c r="G47" s="247"/>
      <c r="H47" s="247"/>
      <c r="I47" s="247"/>
      <c r="J47" s="247"/>
      <c r="K47" s="247"/>
      <c r="L47" s="247"/>
      <c r="M47" s="247"/>
      <c r="N47" s="248"/>
      <c r="O47" s="247"/>
      <c r="P47" s="247"/>
      <c r="Q47" s="247"/>
      <c r="R47" s="247"/>
      <c r="S47" s="247"/>
      <c r="T47" s="247"/>
      <c r="U47" s="247"/>
      <c r="V47" s="247"/>
      <c r="W47" s="247"/>
      <c r="X47" s="247"/>
      <c r="Y47" s="247"/>
      <c r="Z47" s="247"/>
      <c r="AA47" s="247"/>
      <c r="AB47" s="247"/>
      <c r="AC47" s="247"/>
      <c r="AD47" s="247"/>
      <c r="AE47" s="247"/>
      <c r="AF47" s="247"/>
      <c r="AG47" s="247"/>
      <c r="AH47" s="247"/>
      <c r="AI47" s="248"/>
      <c r="AJ47" s="264"/>
      <c r="AK47" s="249"/>
    </row>
    <row r="48" spans="1:37" ht="9.75" customHeight="1" thickBot="1">
      <c r="A48" s="246"/>
      <c r="B48" s="247"/>
      <c r="C48" s="247"/>
      <c r="D48" s="247"/>
      <c r="E48" s="247"/>
      <c r="F48" s="247"/>
      <c r="G48" s="247"/>
      <c r="H48" s="247"/>
      <c r="I48" s="247"/>
      <c r="J48" s="247"/>
      <c r="K48" s="247"/>
      <c r="L48" s="247"/>
      <c r="M48" s="247"/>
      <c r="N48" s="248"/>
      <c r="O48" s="247"/>
      <c r="P48" s="247"/>
      <c r="Q48" s="247"/>
      <c r="R48" s="247"/>
      <c r="S48" s="247"/>
      <c r="T48" s="247"/>
      <c r="U48" s="247"/>
      <c r="V48" s="247"/>
      <c r="W48" s="247"/>
      <c r="X48" s="247"/>
      <c r="Y48" s="247"/>
      <c r="Z48" s="247"/>
      <c r="AA48" s="247"/>
      <c r="AB48" s="247"/>
      <c r="AC48" s="247"/>
      <c r="AD48" s="247"/>
      <c r="AE48" s="247"/>
      <c r="AF48" s="247"/>
      <c r="AG48" s="247"/>
      <c r="AH48" s="247"/>
      <c r="AI48" s="248"/>
      <c r="AJ48" s="264"/>
      <c r="AK48" s="249"/>
    </row>
    <row r="49" spans="1:37" s="268" customFormat="1" ht="15.75" customHeight="1">
      <c r="A49" s="218">
        <v>0</v>
      </c>
      <c r="B49" s="219"/>
      <c r="C49" s="220"/>
      <c r="D49" s="219" t="s">
        <v>85</v>
      </c>
      <c r="E49" s="220"/>
      <c r="F49" s="220"/>
      <c r="G49" s="221">
        <v>12</v>
      </c>
      <c r="H49" s="221"/>
      <c r="I49" s="219"/>
      <c r="J49" s="220"/>
      <c r="K49" s="219" t="s">
        <v>86</v>
      </c>
      <c r="L49" s="220"/>
      <c r="M49" s="220"/>
      <c r="N49" s="222">
        <v>20</v>
      </c>
      <c r="O49" s="221"/>
      <c r="P49" s="219"/>
      <c r="Q49" s="220"/>
      <c r="R49" s="219" t="s">
        <v>87</v>
      </c>
      <c r="S49" s="220"/>
      <c r="T49" s="220"/>
      <c r="U49" s="221">
        <v>28</v>
      </c>
      <c r="V49" s="221"/>
      <c r="W49" s="219"/>
      <c r="X49" s="220"/>
      <c r="Y49" s="219" t="s">
        <v>88</v>
      </c>
      <c r="Z49" s="220"/>
      <c r="AA49" s="220"/>
      <c r="AB49" s="221">
        <v>36</v>
      </c>
      <c r="AC49" s="221"/>
      <c r="AD49" s="219"/>
      <c r="AE49" s="220"/>
      <c r="AF49" s="219" t="s">
        <v>89</v>
      </c>
      <c r="AG49" s="220"/>
      <c r="AH49" s="220"/>
      <c r="AI49" s="219">
        <v>40</v>
      </c>
      <c r="AJ49" s="223"/>
      <c r="AK49" s="267"/>
    </row>
    <row r="50" spans="1:37" s="270" customFormat="1" ht="8.25">
      <c r="A50" s="224"/>
      <c r="B50" s="225"/>
      <c r="C50" s="226">
        <v>4</v>
      </c>
      <c r="D50" s="226"/>
      <c r="E50" s="226">
        <v>8</v>
      </c>
      <c r="F50" s="226"/>
      <c r="G50" s="227"/>
      <c r="H50" s="226"/>
      <c r="I50" s="228"/>
      <c r="J50" s="226">
        <v>14.7</v>
      </c>
      <c r="K50" s="226"/>
      <c r="L50" s="226">
        <v>17.3</v>
      </c>
      <c r="M50" s="226"/>
      <c r="N50" s="227"/>
      <c r="O50" s="226"/>
      <c r="P50" s="228"/>
      <c r="Q50" s="226">
        <v>22.7</v>
      </c>
      <c r="R50" s="226"/>
      <c r="S50" s="226">
        <v>25.3</v>
      </c>
      <c r="T50" s="226"/>
      <c r="U50" s="227"/>
      <c r="V50" s="226"/>
      <c r="W50" s="228"/>
      <c r="X50" s="226">
        <v>30.7</v>
      </c>
      <c r="Y50" s="226"/>
      <c r="Z50" s="226">
        <v>33.3</v>
      </c>
      <c r="AA50" s="226"/>
      <c r="AB50" s="227"/>
      <c r="AC50" s="226"/>
      <c r="AD50" s="228"/>
      <c r="AE50" s="226">
        <v>37.3</v>
      </c>
      <c r="AF50" s="226"/>
      <c r="AG50" s="226">
        <v>38.7</v>
      </c>
      <c r="AH50" s="226"/>
      <c r="AI50" s="229"/>
      <c r="AJ50" s="229"/>
      <c r="AK50" s="269"/>
    </row>
    <row r="51" spans="1:37" s="270" customFormat="1" ht="8.25" customHeight="1">
      <c r="A51" s="230"/>
      <c r="B51" s="231" t="s">
        <v>90</v>
      </c>
      <c r="C51" s="232"/>
      <c r="D51" s="232" t="s">
        <v>91</v>
      </c>
      <c r="E51" s="232"/>
      <c r="F51" s="232" t="s">
        <v>92</v>
      </c>
      <c r="G51" s="233"/>
      <c r="H51" s="232"/>
      <c r="I51" s="232" t="s">
        <v>90</v>
      </c>
      <c r="J51" s="232"/>
      <c r="K51" s="232" t="s">
        <v>91</v>
      </c>
      <c r="L51" s="232"/>
      <c r="M51" s="232" t="s">
        <v>92</v>
      </c>
      <c r="N51" s="233"/>
      <c r="O51" s="232"/>
      <c r="P51" s="232" t="s">
        <v>90</v>
      </c>
      <c r="Q51" s="232"/>
      <c r="R51" s="232" t="s">
        <v>91</v>
      </c>
      <c r="S51" s="232"/>
      <c r="T51" s="232" t="s">
        <v>92</v>
      </c>
      <c r="U51" s="233"/>
      <c r="V51" s="232"/>
      <c r="W51" s="232" t="s">
        <v>90</v>
      </c>
      <c r="X51" s="232"/>
      <c r="Y51" s="232" t="s">
        <v>91</v>
      </c>
      <c r="Z51" s="232"/>
      <c r="AA51" s="232" t="s">
        <v>92</v>
      </c>
      <c r="AB51" s="233"/>
      <c r="AC51" s="232"/>
      <c r="AD51" s="232" t="s">
        <v>90</v>
      </c>
      <c r="AE51" s="232"/>
      <c r="AF51" s="232" t="s">
        <v>91</v>
      </c>
      <c r="AG51" s="232"/>
      <c r="AH51" s="232" t="s">
        <v>92</v>
      </c>
      <c r="AI51" s="234"/>
      <c r="AJ51" s="234"/>
      <c r="AK51" s="269"/>
    </row>
    <row r="52" spans="1:37" s="270" customFormat="1" ht="7.5" customHeight="1" thickBot="1">
      <c r="A52" s="235"/>
      <c r="B52" s="236"/>
      <c r="C52" s="237"/>
      <c r="D52" s="238"/>
      <c r="E52" s="237"/>
      <c r="F52" s="237"/>
      <c r="G52" s="239"/>
      <c r="H52" s="237"/>
      <c r="I52" s="237"/>
      <c r="J52" s="237"/>
      <c r="K52" s="238"/>
      <c r="L52" s="237"/>
      <c r="M52" s="237"/>
      <c r="N52" s="239"/>
      <c r="O52" s="237"/>
      <c r="P52" s="237"/>
      <c r="Q52" s="237"/>
      <c r="R52" s="238"/>
      <c r="S52" s="237"/>
      <c r="T52" s="237"/>
      <c r="U52" s="239"/>
      <c r="V52" s="237"/>
      <c r="W52" s="237"/>
      <c r="X52" s="237"/>
      <c r="Y52" s="238"/>
      <c r="Z52" s="237"/>
      <c r="AA52" s="237"/>
      <c r="AB52" s="239"/>
      <c r="AC52" s="237"/>
      <c r="AD52" s="237"/>
      <c r="AE52" s="237"/>
      <c r="AF52" s="238"/>
      <c r="AG52" s="237"/>
      <c r="AH52" s="237"/>
      <c r="AI52" s="240"/>
      <c r="AJ52" s="240"/>
      <c r="AK52" s="271"/>
    </row>
    <row r="53" spans="1:37" ht="9.75" customHeight="1" thickBot="1">
      <c r="A53" s="246"/>
      <c r="B53" s="247"/>
      <c r="C53" s="247"/>
      <c r="D53" s="247"/>
      <c r="E53" s="247"/>
      <c r="F53" s="247"/>
      <c r="G53" s="247"/>
      <c r="H53" s="247"/>
      <c r="I53" s="247"/>
      <c r="J53" s="247"/>
      <c r="K53" s="247"/>
      <c r="L53" s="247"/>
      <c r="M53" s="247"/>
      <c r="N53" s="248"/>
      <c r="O53" s="247"/>
      <c r="P53" s="247"/>
      <c r="Q53" s="247"/>
      <c r="R53" s="247"/>
      <c r="S53" s="247"/>
      <c r="T53" s="247"/>
      <c r="U53" s="247"/>
      <c r="V53" s="247"/>
      <c r="W53" s="247"/>
      <c r="X53" s="247"/>
      <c r="Y53" s="247"/>
      <c r="Z53" s="247"/>
      <c r="AA53" s="247"/>
      <c r="AB53" s="247"/>
      <c r="AC53" s="247"/>
      <c r="AD53" s="247"/>
      <c r="AE53" s="247"/>
      <c r="AF53" s="247"/>
      <c r="AG53" s="247"/>
      <c r="AH53" s="247"/>
      <c r="AI53" s="248"/>
      <c r="AJ53" s="264"/>
      <c r="AK53" s="249"/>
    </row>
    <row r="54" spans="1:37" s="268" customFormat="1" ht="15.75" customHeight="1">
      <c r="A54" s="218">
        <v>0</v>
      </c>
      <c r="B54" s="219"/>
      <c r="C54" s="220"/>
      <c r="D54" s="219" t="s">
        <v>85</v>
      </c>
      <c r="E54" s="220"/>
      <c r="F54" s="220"/>
      <c r="G54" s="221">
        <v>30</v>
      </c>
      <c r="H54" s="221"/>
      <c r="I54" s="219"/>
      <c r="J54" s="220"/>
      <c r="K54" s="219" t="s">
        <v>86</v>
      </c>
      <c r="L54" s="220"/>
      <c r="M54" s="220"/>
      <c r="N54" s="222">
        <v>50</v>
      </c>
      <c r="O54" s="221"/>
      <c r="P54" s="219"/>
      <c r="Q54" s="220"/>
      <c r="R54" s="219" t="s">
        <v>87</v>
      </c>
      <c r="S54" s="220"/>
      <c r="T54" s="220"/>
      <c r="U54" s="221">
        <v>70</v>
      </c>
      <c r="V54" s="221"/>
      <c r="W54" s="219"/>
      <c r="X54" s="220"/>
      <c r="Y54" s="219" t="s">
        <v>88</v>
      </c>
      <c r="Z54" s="220"/>
      <c r="AA54" s="220"/>
      <c r="AB54" s="221">
        <v>90</v>
      </c>
      <c r="AC54" s="221"/>
      <c r="AD54" s="219"/>
      <c r="AE54" s="220"/>
      <c r="AF54" s="219" t="s">
        <v>89</v>
      </c>
      <c r="AG54" s="220"/>
      <c r="AH54" s="220"/>
      <c r="AI54" s="219">
        <v>100</v>
      </c>
      <c r="AJ54" s="223"/>
      <c r="AK54" s="281" t="s">
        <v>111</v>
      </c>
    </row>
    <row r="55" spans="1:37" s="270" customFormat="1" ht="11.25">
      <c r="A55" s="224"/>
      <c r="B55" s="225"/>
      <c r="C55" s="226">
        <v>10</v>
      </c>
      <c r="D55" s="226"/>
      <c r="E55" s="226">
        <v>20</v>
      </c>
      <c r="F55" s="226"/>
      <c r="G55" s="227"/>
      <c r="H55" s="226"/>
      <c r="I55" s="228"/>
      <c r="J55" s="226">
        <v>36.7</v>
      </c>
      <c r="K55" s="226"/>
      <c r="L55" s="226">
        <v>43.3</v>
      </c>
      <c r="M55" s="226"/>
      <c r="N55" s="227"/>
      <c r="O55" s="226"/>
      <c r="P55" s="228"/>
      <c r="Q55" s="226">
        <v>56.7</v>
      </c>
      <c r="R55" s="226"/>
      <c r="S55" s="226">
        <v>63.3</v>
      </c>
      <c r="T55" s="226"/>
      <c r="U55" s="227"/>
      <c r="V55" s="226"/>
      <c r="W55" s="228"/>
      <c r="X55" s="226">
        <v>76.7</v>
      </c>
      <c r="Y55" s="226"/>
      <c r="Z55" s="226">
        <v>83.3</v>
      </c>
      <c r="AA55" s="226"/>
      <c r="AB55" s="227"/>
      <c r="AC55" s="226"/>
      <c r="AD55" s="228"/>
      <c r="AE55" s="226">
        <v>93.3</v>
      </c>
      <c r="AF55" s="226"/>
      <c r="AG55" s="226">
        <v>96.7</v>
      </c>
      <c r="AH55" s="226"/>
      <c r="AI55" s="229"/>
      <c r="AJ55" s="229"/>
      <c r="AK55" s="282" t="s">
        <v>112</v>
      </c>
    </row>
    <row r="56" spans="1:37" s="270" customFormat="1" ht="8.25" customHeight="1">
      <c r="A56" s="230"/>
      <c r="B56" s="231" t="s">
        <v>90</v>
      </c>
      <c r="C56" s="232"/>
      <c r="D56" s="232" t="s">
        <v>91</v>
      </c>
      <c r="E56" s="232"/>
      <c r="F56" s="232" t="s">
        <v>92</v>
      </c>
      <c r="G56" s="233"/>
      <c r="H56" s="232"/>
      <c r="I56" s="232" t="s">
        <v>90</v>
      </c>
      <c r="J56" s="232"/>
      <c r="K56" s="232" t="s">
        <v>91</v>
      </c>
      <c r="L56" s="232"/>
      <c r="M56" s="232" t="s">
        <v>92</v>
      </c>
      <c r="N56" s="233"/>
      <c r="O56" s="232"/>
      <c r="P56" s="232" t="s">
        <v>90</v>
      </c>
      <c r="Q56" s="232"/>
      <c r="R56" s="232" t="s">
        <v>91</v>
      </c>
      <c r="S56" s="232"/>
      <c r="T56" s="232" t="s">
        <v>92</v>
      </c>
      <c r="U56" s="233"/>
      <c r="V56" s="232"/>
      <c r="W56" s="232" t="s">
        <v>90</v>
      </c>
      <c r="X56" s="232"/>
      <c r="Y56" s="232" t="s">
        <v>91</v>
      </c>
      <c r="Z56" s="232"/>
      <c r="AA56" s="232" t="s">
        <v>92</v>
      </c>
      <c r="AB56" s="233"/>
      <c r="AC56" s="232"/>
      <c r="AD56" s="232" t="s">
        <v>90</v>
      </c>
      <c r="AE56" s="232"/>
      <c r="AF56" s="232" t="s">
        <v>91</v>
      </c>
      <c r="AG56" s="232"/>
      <c r="AH56" s="232" t="s">
        <v>92</v>
      </c>
      <c r="AI56" s="234"/>
      <c r="AJ56" s="234"/>
      <c r="AK56" s="283"/>
    </row>
    <row r="57" spans="1:37" s="270" customFormat="1" ht="7.5" customHeight="1" thickBot="1">
      <c r="A57" s="235"/>
      <c r="B57" s="236"/>
      <c r="C57" s="237"/>
      <c r="D57" s="238"/>
      <c r="E57" s="237"/>
      <c r="F57" s="237"/>
      <c r="G57" s="239"/>
      <c r="H57" s="237"/>
      <c r="I57" s="237"/>
      <c r="J57" s="237"/>
      <c r="K57" s="238"/>
      <c r="L57" s="237"/>
      <c r="M57" s="237"/>
      <c r="N57" s="239"/>
      <c r="O57" s="237"/>
      <c r="P57" s="237"/>
      <c r="Q57" s="237"/>
      <c r="R57" s="238"/>
      <c r="S57" s="237"/>
      <c r="T57" s="237"/>
      <c r="U57" s="239"/>
      <c r="V57" s="237"/>
      <c r="W57" s="237"/>
      <c r="X57" s="237"/>
      <c r="Y57" s="238"/>
      <c r="Z57" s="237"/>
      <c r="AA57" s="237"/>
      <c r="AB57" s="239"/>
      <c r="AC57" s="237"/>
      <c r="AD57" s="237"/>
      <c r="AE57" s="237"/>
      <c r="AF57" s="238"/>
      <c r="AG57" s="237"/>
      <c r="AH57" s="237"/>
      <c r="AI57" s="240"/>
      <c r="AJ57" s="240"/>
      <c r="AK57" s="269"/>
    </row>
    <row r="58" spans="1:37" ht="12.75">
      <c r="A58" s="246"/>
      <c r="B58" s="266" t="s">
        <v>113</v>
      </c>
      <c r="C58" s="247"/>
      <c r="D58" s="247"/>
      <c r="E58" s="247"/>
      <c r="F58" s="247"/>
      <c r="G58" s="247"/>
      <c r="H58" s="247"/>
      <c r="I58" s="247"/>
      <c r="J58" s="247"/>
      <c r="K58" s="247"/>
      <c r="L58" s="247"/>
      <c r="M58" s="247"/>
      <c r="N58" s="248"/>
      <c r="O58" s="247"/>
      <c r="P58" s="247"/>
      <c r="Q58" s="247"/>
      <c r="R58" s="247"/>
      <c r="S58" s="247"/>
      <c r="T58" s="247"/>
      <c r="U58" s="247"/>
      <c r="V58" s="247"/>
      <c r="W58" s="247"/>
      <c r="X58" s="247"/>
      <c r="Y58" s="247"/>
      <c r="Z58" s="247"/>
      <c r="AA58" s="247"/>
      <c r="AB58" s="247"/>
      <c r="AC58" s="247"/>
      <c r="AD58" s="247"/>
      <c r="AE58" s="247"/>
      <c r="AF58" s="247"/>
      <c r="AG58" s="247"/>
      <c r="AH58" s="247"/>
      <c r="AI58" s="248"/>
      <c r="AJ58" s="264"/>
      <c r="AK58" s="249"/>
    </row>
    <row r="59" spans="1:37" ht="12.75">
      <c r="A59" s="246"/>
      <c r="B59" s="266" t="s">
        <v>244</v>
      </c>
      <c r="F59" s="247"/>
      <c r="G59" s="247"/>
      <c r="H59" s="247"/>
      <c r="I59" s="247"/>
      <c r="J59" s="247"/>
      <c r="K59" s="247"/>
      <c r="L59" s="266"/>
      <c r="N59" s="245"/>
      <c r="P59" s="247"/>
      <c r="Q59" s="247"/>
      <c r="R59" s="247"/>
      <c r="S59" s="247"/>
      <c r="T59" s="247"/>
      <c r="U59" s="266" t="s">
        <v>242</v>
      </c>
      <c r="V59" s="247"/>
      <c r="W59" s="247"/>
      <c r="X59" s="247"/>
      <c r="Y59" s="247"/>
      <c r="Z59" s="247"/>
      <c r="AA59" s="247"/>
      <c r="AB59" s="247"/>
      <c r="AC59" s="247"/>
      <c r="AD59" s="247"/>
      <c r="AE59" s="247"/>
      <c r="AF59" s="247"/>
      <c r="AG59" s="247"/>
      <c r="AH59" s="247"/>
      <c r="AI59" s="248"/>
      <c r="AJ59" s="264"/>
      <c r="AK59" s="263"/>
    </row>
    <row r="60" spans="1:37" ht="15">
      <c r="A60" s="246"/>
      <c r="B60" s="247"/>
      <c r="C60" s="247"/>
      <c r="D60" s="247"/>
      <c r="E60" s="247"/>
      <c r="F60" s="247"/>
      <c r="G60" s="247"/>
      <c r="H60" s="247"/>
      <c r="I60" s="247"/>
      <c r="J60" s="247"/>
      <c r="K60" s="247"/>
      <c r="L60" s="247"/>
      <c r="M60" s="247"/>
      <c r="N60" s="248"/>
      <c r="P60" s="247"/>
      <c r="Q60" s="247"/>
      <c r="R60" s="247"/>
      <c r="S60" s="247"/>
      <c r="T60" s="247"/>
      <c r="U60" s="266" t="s">
        <v>243</v>
      </c>
      <c r="V60" s="247"/>
      <c r="W60" s="247"/>
      <c r="X60" s="247"/>
      <c r="Y60" s="247"/>
      <c r="Z60" s="247"/>
      <c r="AA60" s="247"/>
      <c r="AB60" s="247"/>
      <c r="AC60" s="247"/>
      <c r="AD60" s="247"/>
      <c r="AE60" s="247"/>
      <c r="AF60" s="247"/>
      <c r="AG60" s="247"/>
      <c r="AH60" s="247"/>
      <c r="AI60" s="248"/>
      <c r="AJ60" s="264"/>
      <c r="AK60" s="272" t="s">
        <v>114</v>
      </c>
    </row>
    <row r="61" spans="1:37" ht="12.75">
      <c r="A61" s="284" t="s">
        <v>115</v>
      </c>
      <c r="B61" s="285"/>
      <c r="C61" s="285"/>
      <c r="D61" s="285"/>
      <c r="E61" s="285"/>
      <c r="F61" s="285"/>
      <c r="G61" s="285"/>
      <c r="H61" s="285"/>
      <c r="I61" s="285"/>
      <c r="J61" s="285"/>
      <c r="K61" s="285"/>
      <c r="L61" s="285"/>
      <c r="M61" s="285"/>
      <c r="N61" s="286"/>
      <c r="O61" s="285"/>
      <c r="P61" s="285"/>
      <c r="Q61" s="285"/>
      <c r="R61" s="285"/>
      <c r="S61" s="258"/>
      <c r="T61" s="258"/>
      <c r="U61" s="287"/>
      <c r="V61" s="258"/>
      <c r="W61" s="258"/>
      <c r="X61" s="258"/>
      <c r="Y61" s="258"/>
      <c r="Z61" s="258"/>
      <c r="AA61" s="258"/>
      <c r="AB61" s="258"/>
      <c r="AC61" s="258"/>
      <c r="AD61" s="258"/>
      <c r="AE61" s="258"/>
      <c r="AF61" s="258"/>
      <c r="AG61" s="258"/>
      <c r="AH61" s="258"/>
      <c r="AI61" s="260"/>
      <c r="AJ61" s="274"/>
      <c r="AK61" s="263"/>
    </row>
    <row r="62" ht="12.75">
      <c r="N62" s="245"/>
    </row>
  </sheetData>
  <sheetProtection/>
  <printOptions/>
  <pageMargins left="0.787401575" right="0.787401575" top="0.5" bottom="0.5" header="0" footer="0"/>
  <pageSetup fitToHeight="1" fitToWidth="1" horizontalDpi="300" verticalDpi="300" orientation="portrait" r:id="rId1"/>
</worksheet>
</file>

<file path=xl/worksheets/sheet8.xml><?xml version="1.0" encoding="utf-8"?>
<worksheet xmlns="http://schemas.openxmlformats.org/spreadsheetml/2006/main" xmlns:r="http://schemas.openxmlformats.org/officeDocument/2006/relationships">
  <sheetPr codeName="Sheet9">
    <tabColor indexed="10"/>
    <pageSetUpPr fitToPage="1"/>
  </sheetPr>
  <dimension ref="A1:AK62"/>
  <sheetViews>
    <sheetView showGridLines="0" zoomScale="75" zoomScaleNormal="75" zoomScalePageLayoutView="0" workbookViewId="0" topLeftCell="A1">
      <selection activeCell="P6" sqref="P6"/>
    </sheetView>
  </sheetViews>
  <sheetFormatPr defaultColWidth="10.28125" defaultRowHeight="12.75"/>
  <cols>
    <col min="1" max="1" width="0.9921875" style="245" customWidth="1"/>
    <col min="2" max="2" width="2.28125" style="245" customWidth="1"/>
    <col min="3" max="3" width="2.421875" style="245" customWidth="1"/>
    <col min="4" max="4" width="4.00390625" style="245" customWidth="1"/>
    <col min="5" max="5" width="2.421875" style="245" customWidth="1"/>
    <col min="6" max="6" width="1.421875" style="245" customWidth="1"/>
    <col min="7" max="8" width="1.28515625" style="245" customWidth="1"/>
    <col min="9" max="9" width="1.421875" style="245" customWidth="1"/>
    <col min="10" max="10" width="2.421875" style="245" customWidth="1"/>
    <col min="11" max="11" width="4.00390625" style="245" customWidth="1"/>
    <col min="12" max="12" width="2.7109375" style="245" customWidth="1"/>
    <col min="13" max="13" width="1.7109375" style="245" customWidth="1"/>
    <col min="14" max="14" width="1.421875" style="278" customWidth="1"/>
    <col min="15" max="15" width="1.421875" style="245" customWidth="1"/>
    <col min="16" max="16" width="1.28515625" style="245" customWidth="1"/>
    <col min="17" max="17" width="2.7109375" style="245" customWidth="1"/>
    <col min="18" max="18" width="4.00390625" style="245" customWidth="1"/>
    <col min="19" max="19" width="2.7109375" style="245" customWidth="1"/>
    <col min="20" max="20" width="0.85546875" style="245" customWidth="1"/>
    <col min="21" max="22" width="1.28515625" style="245" customWidth="1"/>
    <col min="23" max="23" width="1.8515625" style="245" customWidth="1"/>
    <col min="24" max="24" width="2.7109375" style="245" customWidth="1"/>
    <col min="25" max="25" width="4.00390625" style="245" customWidth="1"/>
    <col min="26" max="26" width="2.7109375" style="245" customWidth="1"/>
    <col min="27" max="27" width="1.421875" style="245" customWidth="1"/>
    <col min="28" max="30" width="1.28515625" style="245" customWidth="1"/>
    <col min="31" max="31" width="2.7109375" style="245" customWidth="1"/>
    <col min="32" max="32" width="4.00390625" style="245" customWidth="1"/>
    <col min="33" max="33" width="2.7109375" style="245" customWidth="1"/>
    <col min="34" max="34" width="0.9921875" style="245" customWidth="1"/>
    <col min="35" max="35" width="3.00390625" style="278" customWidth="1"/>
    <col min="36" max="36" width="0.5625" style="245" customWidth="1"/>
    <col min="37" max="37" width="19.140625" style="245" customWidth="1"/>
    <col min="38" max="16384" width="10.28125" style="245" customWidth="1"/>
  </cols>
  <sheetData>
    <row r="1" spans="1:37" ht="18">
      <c r="A1" s="241" t="s">
        <v>241</v>
      </c>
      <c r="B1" s="242"/>
      <c r="C1" s="242"/>
      <c r="D1" s="242"/>
      <c r="E1" s="242"/>
      <c r="F1" s="242"/>
      <c r="G1" s="242"/>
      <c r="H1" s="242"/>
      <c r="I1" s="242"/>
      <c r="J1" s="242"/>
      <c r="K1" s="242"/>
      <c r="L1" s="242"/>
      <c r="M1" s="242"/>
      <c r="N1" s="243"/>
      <c r="O1" s="242"/>
      <c r="P1" s="242"/>
      <c r="Q1" s="242"/>
      <c r="R1" s="242"/>
      <c r="S1" s="242"/>
      <c r="T1" s="242"/>
      <c r="U1" s="242"/>
      <c r="V1" s="242"/>
      <c r="W1" s="242"/>
      <c r="X1" s="242"/>
      <c r="Y1" s="242"/>
      <c r="Z1" s="242"/>
      <c r="AA1" s="242"/>
      <c r="AB1" s="242"/>
      <c r="AC1" s="242"/>
      <c r="AD1" s="242"/>
      <c r="AE1" s="242"/>
      <c r="AF1" s="242"/>
      <c r="AG1" s="242"/>
      <c r="AH1" s="242"/>
      <c r="AI1" s="243"/>
      <c r="AJ1" s="242"/>
      <c r="AK1" s="244"/>
    </row>
    <row r="2" spans="1:37" ht="9.75" customHeight="1">
      <c r="A2" s="246"/>
      <c r="B2" s="247"/>
      <c r="C2" s="247"/>
      <c r="D2" s="247"/>
      <c r="E2" s="247"/>
      <c r="F2" s="247"/>
      <c r="G2" s="247"/>
      <c r="H2" s="247"/>
      <c r="I2" s="247"/>
      <c r="J2" s="247"/>
      <c r="K2" s="247"/>
      <c r="L2" s="247"/>
      <c r="M2" s="247"/>
      <c r="N2" s="248"/>
      <c r="O2" s="247"/>
      <c r="P2" s="247"/>
      <c r="Q2" s="247"/>
      <c r="R2" s="247"/>
      <c r="S2" s="247"/>
      <c r="T2" s="247"/>
      <c r="U2" s="247"/>
      <c r="V2" s="247"/>
      <c r="W2" s="247"/>
      <c r="X2" s="247"/>
      <c r="Y2" s="247"/>
      <c r="Z2" s="247"/>
      <c r="AA2" s="247"/>
      <c r="AB2" s="247"/>
      <c r="AC2" s="247"/>
      <c r="AD2" s="247"/>
      <c r="AE2" s="247"/>
      <c r="AF2" s="247"/>
      <c r="AG2" s="247"/>
      <c r="AH2" s="247"/>
      <c r="AI2" s="248"/>
      <c r="AJ2" s="247"/>
      <c r="AK2" s="249"/>
    </row>
    <row r="3" spans="1:37" ht="9.75" customHeight="1">
      <c r="A3" s="246"/>
      <c r="B3" s="247"/>
      <c r="C3" s="247"/>
      <c r="D3" s="247"/>
      <c r="E3" s="247"/>
      <c r="F3" s="247"/>
      <c r="G3" s="247"/>
      <c r="H3" s="247"/>
      <c r="I3" s="250"/>
      <c r="J3" s="250"/>
      <c r="K3" s="247"/>
      <c r="L3" s="247"/>
      <c r="M3" s="247"/>
      <c r="N3" s="248"/>
      <c r="O3" s="247"/>
      <c r="P3" s="247"/>
      <c r="Q3" s="247"/>
      <c r="R3" s="247"/>
      <c r="S3" s="247"/>
      <c r="T3" s="247"/>
      <c r="U3" s="247"/>
      <c r="V3" s="247"/>
      <c r="W3" s="247"/>
      <c r="X3" s="247"/>
      <c r="Y3" s="247"/>
      <c r="Z3" s="247"/>
      <c r="AA3" s="247"/>
      <c r="AB3" s="247"/>
      <c r="AC3" s="247"/>
      <c r="AD3" s="247"/>
      <c r="AE3" s="247"/>
      <c r="AF3" s="247"/>
      <c r="AG3" s="247"/>
      <c r="AH3" s="247"/>
      <c r="AI3" s="248"/>
      <c r="AJ3" s="247"/>
      <c r="AK3" s="249"/>
    </row>
    <row r="4" spans="1:37" ht="18">
      <c r="A4" s="251" t="s">
        <v>116</v>
      </c>
      <c r="B4" s="247"/>
      <c r="C4" s="247"/>
      <c r="D4" s="247"/>
      <c r="E4" s="247"/>
      <c r="F4" s="247"/>
      <c r="G4" s="247"/>
      <c r="H4" s="247"/>
      <c r="I4" s="252"/>
      <c r="J4" s="253"/>
      <c r="K4" s="247"/>
      <c r="L4" s="247"/>
      <c r="M4" s="247"/>
      <c r="N4" s="248"/>
      <c r="O4" s="247"/>
      <c r="P4" s="247"/>
      <c r="Q4" s="247"/>
      <c r="R4" s="247"/>
      <c r="S4" s="247"/>
      <c r="T4" s="247"/>
      <c r="U4" s="247"/>
      <c r="V4" s="247"/>
      <c r="W4" s="247"/>
      <c r="X4" s="247"/>
      <c r="Y4" s="247"/>
      <c r="Z4" s="247"/>
      <c r="AA4" s="247"/>
      <c r="AB4" s="247"/>
      <c r="AC4" s="247"/>
      <c r="AD4" s="247"/>
      <c r="AE4" s="254" t="s">
        <v>66</v>
      </c>
      <c r="AF4" s="255"/>
      <c r="AG4" s="247"/>
      <c r="AH4" s="247"/>
      <c r="AI4" s="248"/>
      <c r="AJ4" s="247"/>
      <c r="AK4" s="249"/>
    </row>
    <row r="5" spans="1:37" ht="18">
      <c r="A5" s="246"/>
      <c r="B5" s="247"/>
      <c r="C5" s="247"/>
      <c r="D5" s="247"/>
      <c r="E5" s="247"/>
      <c r="F5" s="247"/>
      <c r="G5" s="247"/>
      <c r="H5" s="247"/>
      <c r="I5" s="252"/>
      <c r="J5" s="256"/>
      <c r="K5" s="247"/>
      <c r="L5" s="247"/>
      <c r="M5" s="247"/>
      <c r="N5" s="248"/>
      <c r="O5" s="247"/>
      <c r="P5" s="247"/>
      <c r="Q5" s="247"/>
      <c r="R5" s="247"/>
      <c r="S5" s="247"/>
      <c r="T5" s="247"/>
      <c r="U5" s="247"/>
      <c r="V5" s="247"/>
      <c r="W5" s="247"/>
      <c r="X5" s="247"/>
      <c r="Y5" s="247"/>
      <c r="Z5" s="247"/>
      <c r="AA5" s="247"/>
      <c r="AB5" s="247"/>
      <c r="AC5" s="247"/>
      <c r="AD5" s="247"/>
      <c r="AE5" s="247"/>
      <c r="AF5" s="247"/>
      <c r="AG5" s="247"/>
      <c r="AH5" s="247"/>
      <c r="AI5" s="248"/>
      <c r="AJ5" s="247"/>
      <c r="AK5" s="249"/>
    </row>
    <row r="6" spans="1:37" ht="15.75">
      <c r="A6" s="257" t="s">
        <v>117</v>
      </c>
      <c r="B6" s="258"/>
      <c r="C6" s="258"/>
      <c r="D6" s="258"/>
      <c r="E6" s="258"/>
      <c r="F6" s="258"/>
      <c r="G6" s="258"/>
      <c r="H6" s="258"/>
      <c r="I6" s="258"/>
      <c r="J6" s="258"/>
      <c r="K6" s="258"/>
      <c r="L6" s="258"/>
      <c r="M6" s="259"/>
      <c r="N6" s="260"/>
      <c r="O6" s="258"/>
      <c r="P6" s="261" t="str">
        <f>Level</f>
        <v>World</v>
      </c>
      <c r="Q6" s="258"/>
      <c r="R6" s="258"/>
      <c r="S6" s="258"/>
      <c r="T6" s="258"/>
      <c r="U6" s="258"/>
      <c r="V6" s="258"/>
      <c r="W6" s="258"/>
      <c r="X6" s="258"/>
      <c r="Y6" s="258"/>
      <c r="Z6" s="258"/>
      <c r="AA6" s="258"/>
      <c r="AB6" s="262"/>
      <c r="AC6" s="258"/>
      <c r="AD6" s="258"/>
      <c r="AE6" s="258"/>
      <c r="AF6" s="262"/>
      <c r="AG6" s="258"/>
      <c r="AH6" s="258"/>
      <c r="AI6" s="260"/>
      <c r="AJ6" s="258"/>
      <c r="AK6" s="263"/>
    </row>
    <row r="7" spans="1:37" ht="9.75" customHeight="1">
      <c r="A7" s="246"/>
      <c r="B7" s="247"/>
      <c r="C7" s="247"/>
      <c r="D7" s="247"/>
      <c r="E7" s="247"/>
      <c r="F7" s="247"/>
      <c r="G7" s="247"/>
      <c r="H7" s="247"/>
      <c r="I7" s="247"/>
      <c r="J7" s="247"/>
      <c r="K7" s="247"/>
      <c r="L7" s="247"/>
      <c r="M7" s="247"/>
      <c r="N7" s="248"/>
      <c r="O7" s="247"/>
      <c r="P7" s="247"/>
      <c r="Q7" s="247"/>
      <c r="R7" s="247"/>
      <c r="S7" s="247"/>
      <c r="T7" s="247"/>
      <c r="U7" s="247"/>
      <c r="V7" s="247"/>
      <c r="W7" s="247"/>
      <c r="X7" s="247"/>
      <c r="Y7" s="247"/>
      <c r="Z7" s="247"/>
      <c r="AA7" s="247"/>
      <c r="AB7" s="247"/>
      <c r="AC7" s="247"/>
      <c r="AD7" s="247"/>
      <c r="AE7" s="247"/>
      <c r="AF7" s="247"/>
      <c r="AG7" s="247"/>
      <c r="AH7" s="247"/>
      <c r="AI7" s="248"/>
      <c r="AJ7" s="264"/>
      <c r="AK7" s="249"/>
    </row>
    <row r="8" spans="1:37" ht="12.75">
      <c r="A8" s="246"/>
      <c r="B8" s="247"/>
      <c r="C8" s="265" t="s">
        <v>77</v>
      </c>
      <c r="D8" s="247"/>
      <c r="E8" s="247"/>
      <c r="F8" s="247"/>
      <c r="G8" s="247"/>
      <c r="H8" s="247"/>
      <c r="I8" s="247"/>
      <c r="J8" s="247"/>
      <c r="K8" s="247"/>
      <c r="L8" s="247"/>
      <c r="M8" s="247"/>
      <c r="N8" s="248"/>
      <c r="O8" s="247"/>
      <c r="P8" s="247"/>
      <c r="Q8" s="247"/>
      <c r="R8" s="247"/>
      <c r="S8" s="247"/>
      <c r="T8" s="247"/>
      <c r="U8" s="247"/>
      <c r="V8" s="247"/>
      <c r="W8" s="247"/>
      <c r="X8" s="247"/>
      <c r="Y8" s="247"/>
      <c r="Z8" s="247"/>
      <c r="AA8" s="247"/>
      <c r="AB8" s="247"/>
      <c r="AC8" s="247"/>
      <c r="AD8" s="247"/>
      <c r="AE8" s="247"/>
      <c r="AF8" s="247"/>
      <c r="AG8" s="247"/>
      <c r="AH8" s="247"/>
      <c r="AI8" s="248"/>
      <c r="AJ8" s="264"/>
      <c r="AK8" s="249"/>
    </row>
    <row r="9" spans="1:37" ht="9.75" customHeight="1">
      <c r="A9" s="246"/>
      <c r="B9" s="247"/>
      <c r="C9" s="247"/>
      <c r="D9" s="247"/>
      <c r="E9" s="247"/>
      <c r="F9" s="247"/>
      <c r="G9" s="247"/>
      <c r="H9" s="247"/>
      <c r="I9" s="247"/>
      <c r="J9" s="247"/>
      <c r="K9" s="247"/>
      <c r="L9" s="247"/>
      <c r="M9" s="247"/>
      <c r="N9" s="248"/>
      <c r="O9" s="247"/>
      <c r="P9" s="247"/>
      <c r="Q9" s="247"/>
      <c r="R9" s="247"/>
      <c r="S9" s="247"/>
      <c r="T9" s="247"/>
      <c r="U9" s="247"/>
      <c r="V9" s="247"/>
      <c r="W9" s="247"/>
      <c r="X9" s="247"/>
      <c r="Y9" s="247"/>
      <c r="Z9" s="247"/>
      <c r="AA9" s="247"/>
      <c r="AB9" s="247"/>
      <c r="AC9" s="247"/>
      <c r="AD9" s="247"/>
      <c r="AE9" s="247"/>
      <c r="AF9" s="247"/>
      <c r="AG9" s="247"/>
      <c r="AH9" s="247"/>
      <c r="AI9" s="248"/>
      <c r="AJ9" s="264"/>
      <c r="AK9" s="249"/>
    </row>
    <row r="10" spans="1:37" ht="12.75">
      <c r="A10" s="246"/>
      <c r="B10" s="247" t="s">
        <v>78</v>
      </c>
      <c r="C10" s="266" t="s">
        <v>79</v>
      </c>
      <c r="D10" s="247"/>
      <c r="E10" s="247"/>
      <c r="F10" s="247"/>
      <c r="G10" s="247"/>
      <c r="H10" s="247"/>
      <c r="I10" s="247"/>
      <c r="J10" s="247"/>
      <c r="K10" s="247"/>
      <c r="L10" s="247"/>
      <c r="M10" s="247"/>
      <c r="N10" s="248"/>
      <c r="O10" s="247"/>
      <c r="P10" s="247"/>
      <c r="Q10" s="247"/>
      <c r="R10" s="247"/>
      <c r="S10" s="247"/>
      <c r="T10" s="247"/>
      <c r="U10" s="247"/>
      <c r="V10" s="247"/>
      <c r="W10" s="247"/>
      <c r="X10" s="247"/>
      <c r="Y10" s="247"/>
      <c r="Z10" s="247"/>
      <c r="AA10" s="247"/>
      <c r="AB10" s="247"/>
      <c r="AC10" s="247"/>
      <c r="AD10" s="247"/>
      <c r="AE10" s="247"/>
      <c r="AF10" s="247"/>
      <c r="AG10" s="247"/>
      <c r="AH10" s="247"/>
      <c r="AI10" s="248"/>
      <c r="AJ10" s="264"/>
      <c r="AK10" s="249"/>
    </row>
    <row r="11" spans="1:37" ht="12.75">
      <c r="A11" s="246"/>
      <c r="B11" s="247" t="s">
        <v>78</v>
      </c>
      <c r="C11" s="266" t="s">
        <v>80</v>
      </c>
      <c r="D11" s="247"/>
      <c r="E11" s="247"/>
      <c r="F11" s="247"/>
      <c r="G11" s="247"/>
      <c r="H11" s="247"/>
      <c r="I11" s="247"/>
      <c r="J11" s="247"/>
      <c r="K11" s="247"/>
      <c r="L11" s="247"/>
      <c r="M11" s="247"/>
      <c r="N11" s="248"/>
      <c r="O11" s="247"/>
      <c r="P11" s="247"/>
      <c r="Q11" s="247"/>
      <c r="R11" s="247"/>
      <c r="S11" s="247"/>
      <c r="T11" s="247"/>
      <c r="U11" s="247"/>
      <c r="V11" s="247"/>
      <c r="W11" s="247"/>
      <c r="X11" s="247"/>
      <c r="Y11" s="247"/>
      <c r="Z11" s="247"/>
      <c r="AA11" s="247"/>
      <c r="AB11" s="247"/>
      <c r="AC11" s="247"/>
      <c r="AD11" s="247"/>
      <c r="AE11" s="247"/>
      <c r="AF11" s="247"/>
      <c r="AG11" s="247"/>
      <c r="AH11" s="247"/>
      <c r="AI11" s="248"/>
      <c r="AJ11" s="264"/>
      <c r="AK11" s="249"/>
    </row>
    <row r="12" spans="1:37" ht="12.75">
      <c r="A12" s="246"/>
      <c r="B12" s="247" t="s">
        <v>78</v>
      </c>
      <c r="C12" s="266" t="s">
        <v>81</v>
      </c>
      <c r="D12" s="247"/>
      <c r="E12" s="247"/>
      <c r="F12" s="247"/>
      <c r="G12" s="247"/>
      <c r="H12" s="247"/>
      <c r="I12" s="247"/>
      <c r="J12" s="247"/>
      <c r="K12" s="247"/>
      <c r="L12" s="247"/>
      <c r="M12" s="247"/>
      <c r="N12" s="248"/>
      <c r="O12" s="247"/>
      <c r="P12" s="247"/>
      <c r="Q12" s="247"/>
      <c r="R12" s="247"/>
      <c r="S12" s="247"/>
      <c r="T12" s="247"/>
      <c r="U12" s="247"/>
      <c r="V12" s="247"/>
      <c r="W12" s="247"/>
      <c r="X12" s="247"/>
      <c r="Y12" s="247"/>
      <c r="Z12" s="247"/>
      <c r="AA12" s="247"/>
      <c r="AB12" s="247"/>
      <c r="AC12" s="247"/>
      <c r="AD12" s="247"/>
      <c r="AE12" s="247"/>
      <c r="AF12" s="247"/>
      <c r="AG12" s="247"/>
      <c r="AH12" s="247"/>
      <c r="AI12" s="248"/>
      <c r="AJ12" s="264"/>
      <c r="AK12" s="249"/>
    </row>
    <row r="13" spans="1:37" ht="12.75">
      <c r="A13" s="246"/>
      <c r="B13" s="247" t="s">
        <v>78</v>
      </c>
      <c r="C13" s="266" t="s">
        <v>82</v>
      </c>
      <c r="D13" s="247"/>
      <c r="E13" s="247"/>
      <c r="F13" s="247"/>
      <c r="G13" s="247"/>
      <c r="H13" s="247"/>
      <c r="I13" s="247"/>
      <c r="J13" s="247"/>
      <c r="K13" s="247"/>
      <c r="L13" s="247"/>
      <c r="M13" s="247"/>
      <c r="N13" s="248"/>
      <c r="O13" s="247"/>
      <c r="P13" s="247"/>
      <c r="Q13" s="247"/>
      <c r="R13" s="247"/>
      <c r="S13" s="247"/>
      <c r="T13" s="247"/>
      <c r="U13" s="247"/>
      <c r="V13" s="247"/>
      <c r="W13" s="247"/>
      <c r="X13" s="247"/>
      <c r="Y13" s="247"/>
      <c r="Z13" s="247"/>
      <c r="AA13" s="247"/>
      <c r="AB13" s="247"/>
      <c r="AC13" s="247"/>
      <c r="AD13" s="247"/>
      <c r="AE13" s="247"/>
      <c r="AF13" s="247"/>
      <c r="AG13" s="247"/>
      <c r="AH13" s="247"/>
      <c r="AI13" s="248"/>
      <c r="AJ13" s="264"/>
      <c r="AK13" s="249"/>
    </row>
    <row r="14" spans="1:37" ht="12.75">
      <c r="A14" s="246"/>
      <c r="B14" s="247" t="s">
        <v>78</v>
      </c>
      <c r="C14" s="266" t="s">
        <v>83</v>
      </c>
      <c r="D14" s="247"/>
      <c r="E14" s="247"/>
      <c r="F14" s="247"/>
      <c r="G14" s="247"/>
      <c r="H14" s="247"/>
      <c r="I14" s="247"/>
      <c r="J14" s="247"/>
      <c r="K14" s="247"/>
      <c r="L14" s="247"/>
      <c r="M14" s="247"/>
      <c r="N14" s="248"/>
      <c r="O14" s="247"/>
      <c r="P14" s="247"/>
      <c r="Q14" s="247"/>
      <c r="R14" s="247"/>
      <c r="S14" s="247"/>
      <c r="T14" s="247"/>
      <c r="U14" s="247"/>
      <c r="V14" s="247"/>
      <c r="W14" s="247"/>
      <c r="X14" s="247"/>
      <c r="Y14" s="247"/>
      <c r="Z14" s="247"/>
      <c r="AA14" s="247"/>
      <c r="AB14" s="247"/>
      <c r="AC14" s="247"/>
      <c r="AD14" s="247"/>
      <c r="AE14" s="247"/>
      <c r="AF14" s="247"/>
      <c r="AG14" s="247"/>
      <c r="AH14" s="247"/>
      <c r="AI14" s="248"/>
      <c r="AJ14" s="264"/>
      <c r="AK14" s="249"/>
    </row>
    <row r="15" spans="1:37" ht="12.75">
      <c r="A15" s="246"/>
      <c r="B15" s="247" t="s">
        <v>78</v>
      </c>
      <c r="C15" s="266" t="s">
        <v>84</v>
      </c>
      <c r="D15" s="247"/>
      <c r="E15" s="247"/>
      <c r="F15" s="247"/>
      <c r="G15" s="247"/>
      <c r="H15" s="247"/>
      <c r="I15" s="247"/>
      <c r="J15" s="247"/>
      <c r="K15" s="247"/>
      <c r="L15" s="247"/>
      <c r="M15" s="247"/>
      <c r="N15" s="248"/>
      <c r="O15" s="247"/>
      <c r="P15" s="247"/>
      <c r="Q15" s="247"/>
      <c r="R15" s="247"/>
      <c r="S15" s="247"/>
      <c r="T15" s="247"/>
      <c r="U15" s="247"/>
      <c r="V15" s="247"/>
      <c r="W15" s="247"/>
      <c r="X15" s="247"/>
      <c r="Y15" s="247"/>
      <c r="Z15" s="247"/>
      <c r="AA15" s="247"/>
      <c r="AB15" s="247"/>
      <c r="AC15" s="247"/>
      <c r="AD15" s="247"/>
      <c r="AE15" s="247"/>
      <c r="AF15" s="247"/>
      <c r="AG15" s="247"/>
      <c r="AH15" s="247"/>
      <c r="AI15" s="248"/>
      <c r="AJ15" s="264"/>
      <c r="AK15" s="249"/>
    </row>
    <row r="16" spans="1:37" ht="13.5" thickBot="1">
      <c r="A16" s="246"/>
      <c r="B16" s="247"/>
      <c r="C16" s="247"/>
      <c r="D16" s="247"/>
      <c r="E16" s="247"/>
      <c r="F16" s="247"/>
      <c r="G16" s="247"/>
      <c r="H16" s="247"/>
      <c r="I16" s="247"/>
      <c r="J16" s="247"/>
      <c r="K16" s="247"/>
      <c r="L16" s="247"/>
      <c r="M16" s="247"/>
      <c r="N16" s="248"/>
      <c r="O16" s="247"/>
      <c r="P16" s="247"/>
      <c r="Q16" s="247"/>
      <c r="R16" s="247"/>
      <c r="S16" s="247"/>
      <c r="T16" s="247"/>
      <c r="U16" s="247"/>
      <c r="V16" s="247"/>
      <c r="W16" s="247"/>
      <c r="X16" s="247"/>
      <c r="Y16" s="247"/>
      <c r="Z16" s="247"/>
      <c r="AA16" s="247"/>
      <c r="AB16" s="247"/>
      <c r="AC16" s="247"/>
      <c r="AD16" s="247"/>
      <c r="AE16" s="247"/>
      <c r="AF16" s="247"/>
      <c r="AG16" s="247"/>
      <c r="AH16" s="247"/>
      <c r="AI16" s="248"/>
      <c r="AJ16" s="264"/>
      <c r="AK16" s="249"/>
    </row>
    <row r="17" spans="1:37" s="268" customFormat="1" ht="15.75" customHeight="1">
      <c r="A17" s="218">
        <v>0</v>
      </c>
      <c r="B17" s="219"/>
      <c r="C17" s="220"/>
      <c r="D17" s="219" t="s">
        <v>85</v>
      </c>
      <c r="E17" s="220"/>
      <c r="F17" s="220"/>
      <c r="G17" s="221">
        <v>9</v>
      </c>
      <c r="H17" s="221"/>
      <c r="I17" s="219"/>
      <c r="J17" s="220"/>
      <c r="K17" s="219" t="s">
        <v>86</v>
      </c>
      <c r="L17" s="220"/>
      <c r="M17" s="220"/>
      <c r="N17" s="222">
        <v>15</v>
      </c>
      <c r="O17" s="221"/>
      <c r="P17" s="219"/>
      <c r="Q17" s="220"/>
      <c r="R17" s="219" t="s">
        <v>87</v>
      </c>
      <c r="S17" s="220"/>
      <c r="T17" s="220"/>
      <c r="U17" s="221">
        <v>21</v>
      </c>
      <c r="V17" s="221"/>
      <c r="W17" s="219"/>
      <c r="X17" s="220"/>
      <c r="Y17" s="219" t="s">
        <v>88</v>
      </c>
      <c r="Z17" s="220"/>
      <c r="AA17" s="220"/>
      <c r="AB17" s="221">
        <v>27</v>
      </c>
      <c r="AC17" s="221"/>
      <c r="AD17" s="219"/>
      <c r="AE17" s="220"/>
      <c r="AF17" s="219" t="s">
        <v>89</v>
      </c>
      <c r="AG17" s="220"/>
      <c r="AH17" s="220"/>
      <c r="AI17" s="219">
        <v>30</v>
      </c>
      <c r="AJ17" s="223"/>
      <c r="AK17" s="267"/>
    </row>
    <row r="18" spans="1:37" s="270" customFormat="1" ht="8.25">
      <c r="A18" s="224"/>
      <c r="B18" s="225"/>
      <c r="C18" s="226">
        <v>3</v>
      </c>
      <c r="D18" s="226"/>
      <c r="E18" s="226">
        <v>6</v>
      </c>
      <c r="F18" s="226"/>
      <c r="G18" s="227"/>
      <c r="H18" s="226"/>
      <c r="I18" s="228"/>
      <c r="J18" s="226">
        <v>11</v>
      </c>
      <c r="K18" s="226"/>
      <c r="L18" s="226">
        <v>13</v>
      </c>
      <c r="M18" s="226"/>
      <c r="N18" s="227"/>
      <c r="O18" s="226"/>
      <c r="P18" s="228"/>
      <c r="Q18" s="226">
        <v>17</v>
      </c>
      <c r="R18" s="226"/>
      <c r="S18" s="226">
        <v>19</v>
      </c>
      <c r="T18" s="226"/>
      <c r="U18" s="227"/>
      <c r="V18" s="226"/>
      <c r="W18" s="228"/>
      <c r="X18" s="226">
        <v>23</v>
      </c>
      <c r="Y18" s="226"/>
      <c r="Z18" s="226">
        <v>25</v>
      </c>
      <c r="AA18" s="226"/>
      <c r="AB18" s="227"/>
      <c r="AC18" s="226"/>
      <c r="AD18" s="228"/>
      <c r="AE18" s="226">
        <v>28</v>
      </c>
      <c r="AF18" s="226"/>
      <c r="AG18" s="226">
        <v>29</v>
      </c>
      <c r="AH18" s="226"/>
      <c r="AI18" s="229"/>
      <c r="AJ18" s="229"/>
      <c r="AK18" s="269"/>
    </row>
    <row r="19" spans="1:37" s="270" customFormat="1" ht="8.25" customHeight="1">
      <c r="A19" s="230"/>
      <c r="B19" s="231" t="s">
        <v>90</v>
      </c>
      <c r="C19" s="232"/>
      <c r="D19" s="232" t="s">
        <v>91</v>
      </c>
      <c r="E19" s="232"/>
      <c r="F19" s="232" t="s">
        <v>92</v>
      </c>
      <c r="G19" s="233"/>
      <c r="H19" s="232"/>
      <c r="I19" s="232" t="s">
        <v>90</v>
      </c>
      <c r="J19" s="232"/>
      <c r="K19" s="232" t="s">
        <v>91</v>
      </c>
      <c r="L19" s="232"/>
      <c r="M19" s="232" t="s">
        <v>92</v>
      </c>
      <c r="N19" s="233"/>
      <c r="O19" s="232"/>
      <c r="P19" s="232" t="s">
        <v>90</v>
      </c>
      <c r="Q19" s="232"/>
      <c r="R19" s="232" t="s">
        <v>91</v>
      </c>
      <c r="S19" s="232"/>
      <c r="T19" s="232" t="s">
        <v>92</v>
      </c>
      <c r="U19" s="233"/>
      <c r="V19" s="232"/>
      <c r="W19" s="232" t="s">
        <v>90</v>
      </c>
      <c r="X19" s="232"/>
      <c r="Y19" s="232" t="s">
        <v>91</v>
      </c>
      <c r="Z19" s="232"/>
      <c r="AA19" s="232" t="s">
        <v>92</v>
      </c>
      <c r="AB19" s="233"/>
      <c r="AC19" s="232"/>
      <c r="AD19" s="232" t="s">
        <v>90</v>
      </c>
      <c r="AE19" s="232"/>
      <c r="AF19" s="232" t="s">
        <v>91</v>
      </c>
      <c r="AG19" s="232"/>
      <c r="AH19" s="232" t="s">
        <v>92</v>
      </c>
      <c r="AI19" s="234"/>
      <c r="AJ19" s="234"/>
      <c r="AK19" s="269"/>
    </row>
    <row r="20" spans="1:37" s="270" customFormat="1" ht="7.5" customHeight="1" thickBot="1">
      <c r="A20" s="235"/>
      <c r="B20" s="236"/>
      <c r="C20" s="237"/>
      <c r="D20" s="238"/>
      <c r="E20" s="237"/>
      <c r="F20" s="237"/>
      <c r="G20" s="239"/>
      <c r="H20" s="237"/>
      <c r="I20" s="237"/>
      <c r="J20" s="237"/>
      <c r="K20" s="238"/>
      <c r="L20" s="237"/>
      <c r="M20" s="237"/>
      <c r="N20" s="239"/>
      <c r="O20" s="237"/>
      <c r="P20" s="237"/>
      <c r="Q20" s="237"/>
      <c r="R20" s="238"/>
      <c r="S20" s="237"/>
      <c r="T20" s="237"/>
      <c r="U20" s="239"/>
      <c r="V20" s="237"/>
      <c r="W20" s="237"/>
      <c r="X20" s="237"/>
      <c r="Y20" s="238"/>
      <c r="Z20" s="237"/>
      <c r="AA20" s="237"/>
      <c r="AB20" s="239"/>
      <c r="AC20" s="237"/>
      <c r="AD20" s="237"/>
      <c r="AE20" s="237"/>
      <c r="AF20" s="238"/>
      <c r="AG20" s="237"/>
      <c r="AH20" s="237"/>
      <c r="AI20" s="240"/>
      <c r="AJ20" s="240"/>
      <c r="AK20" s="271"/>
    </row>
    <row r="21" spans="1:37" ht="12.75">
      <c r="A21" s="246"/>
      <c r="B21" s="247"/>
      <c r="C21" s="247"/>
      <c r="D21" s="247"/>
      <c r="E21" s="247"/>
      <c r="F21" s="247"/>
      <c r="G21" s="247"/>
      <c r="H21" s="247"/>
      <c r="I21" s="247"/>
      <c r="J21" s="247"/>
      <c r="K21" s="247"/>
      <c r="L21" s="247"/>
      <c r="M21" s="247"/>
      <c r="N21" s="248"/>
      <c r="O21" s="247"/>
      <c r="P21" s="247"/>
      <c r="Q21" s="247"/>
      <c r="R21" s="247"/>
      <c r="S21" s="247"/>
      <c r="T21" s="247"/>
      <c r="U21" s="247"/>
      <c r="V21" s="247"/>
      <c r="W21" s="247"/>
      <c r="X21" s="247"/>
      <c r="Y21" s="247"/>
      <c r="Z21" s="247"/>
      <c r="AA21" s="247"/>
      <c r="AB21" s="247"/>
      <c r="AC21" s="247"/>
      <c r="AD21" s="247"/>
      <c r="AE21" s="247"/>
      <c r="AF21" s="247"/>
      <c r="AG21" s="247"/>
      <c r="AH21" s="247"/>
      <c r="AI21" s="248"/>
      <c r="AJ21" s="264"/>
      <c r="AK21" s="249"/>
    </row>
    <row r="22" spans="1:37" ht="12.75">
      <c r="A22" s="246"/>
      <c r="B22" s="247"/>
      <c r="C22" s="265" t="s">
        <v>93</v>
      </c>
      <c r="D22" s="247"/>
      <c r="E22" s="247"/>
      <c r="F22" s="247"/>
      <c r="G22" s="247"/>
      <c r="H22" s="247"/>
      <c r="I22" s="247"/>
      <c r="J22" s="247"/>
      <c r="K22" s="247"/>
      <c r="L22" s="247"/>
      <c r="M22" s="247"/>
      <c r="N22" s="248"/>
      <c r="O22" s="247"/>
      <c r="P22" s="247"/>
      <c r="Q22" s="247"/>
      <c r="R22" s="247"/>
      <c r="S22" s="247"/>
      <c r="T22" s="247"/>
      <c r="U22" s="247"/>
      <c r="V22" s="247"/>
      <c r="W22" s="247"/>
      <c r="X22" s="247"/>
      <c r="Y22" s="247"/>
      <c r="Z22" s="247"/>
      <c r="AA22" s="247"/>
      <c r="AB22" s="247"/>
      <c r="AC22" s="247"/>
      <c r="AD22" s="247"/>
      <c r="AE22" s="247"/>
      <c r="AF22" s="247"/>
      <c r="AG22" s="247"/>
      <c r="AH22" s="247"/>
      <c r="AI22" s="248"/>
      <c r="AJ22" s="264"/>
      <c r="AK22" s="249"/>
    </row>
    <row r="23" spans="1:37" ht="9.75" customHeight="1">
      <c r="A23" s="246"/>
      <c r="B23" s="247"/>
      <c r="C23" s="247"/>
      <c r="D23" s="247"/>
      <c r="E23" s="247"/>
      <c r="F23" s="247"/>
      <c r="G23" s="247"/>
      <c r="H23" s="247"/>
      <c r="I23" s="247"/>
      <c r="J23" s="247"/>
      <c r="K23" s="247"/>
      <c r="L23" s="247"/>
      <c r="M23" s="247"/>
      <c r="N23" s="248"/>
      <c r="O23" s="247"/>
      <c r="P23" s="247"/>
      <c r="Q23" s="247"/>
      <c r="R23" s="247"/>
      <c r="S23" s="247"/>
      <c r="T23" s="247"/>
      <c r="U23" s="247"/>
      <c r="V23" s="247"/>
      <c r="W23" s="247"/>
      <c r="X23" s="247"/>
      <c r="Y23" s="247"/>
      <c r="Z23" s="247"/>
      <c r="AA23" s="247"/>
      <c r="AB23" s="247"/>
      <c r="AC23" s="247"/>
      <c r="AD23" s="247"/>
      <c r="AE23" s="247"/>
      <c r="AF23" s="247"/>
      <c r="AG23" s="247"/>
      <c r="AH23" s="247"/>
      <c r="AI23" s="248"/>
      <c r="AJ23" s="264"/>
      <c r="AK23" s="249"/>
    </row>
    <row r="24" spans="1:37" ht="12.75">
      <c r="A24" s="246"/>
      <c r="B24" s="247" t="s">
        <v>78</v>
      </c>
      <c r="C24" s="266" t="s">
        <v>94</v>
      </c>
      <c r="D24" s="247"/>
      <c r="E24" s="247"/>
      <c r="F24" s="247"/>
      <c r="G24" s="247"/>
      <c r="H24" s="247"/>
      <c r="I24" s="247"/>
      <c r="J24" s="247"/>
      <c r="K24" s="247"/>
      <c r="L24" s="247"/>
      <c r="M24" s="247"/>
      <c r="N24" s="248"/>
      <c r="O24" s="247"/>
      <c r="P24" s="247"/>
      <c r="Q24" s="247"/>
      <c r="R24" s="247"/>
      <c r="S24" s="247"/>
      <c r="T24" s="247"/>
      <c r="U24" s="247"/>
      <c r="V24" s="247"/>
      <c r="W24" s="247"/>
      <c r="X24" s="247"/>
      <c r="Y24" s="247"/>
      <c r="Z24" s="247"/>
      <c r="AA24" s="247"/>
      <c r="AB24" s="247"/>
      <c r="AC24" s="247"/>
      <c r="AD24" s="247"/>
      <c r="AE24" s="247"/>
      <c r="AF24" s="247"/>
      <c r="AG24" s="247"/>
      <c r="AH24" s="247"/>
      <c r="AI24" s="248"/>
      <c r="AJ24" s="264"/>
      <c r="AK24" s="249"/>
    </row>
    <row r="25" spans="1:37" ht="12.75">
      <c r="A25" s="246"/>
      <c r="B25" s="247" t="s">
        <v>78</v>
      </c>
      <c r="C25" s="266" t="s">
        <v>95</v>
      </c>
      <c r="D25" s="247"/>
      <c r="E25" s="247"/>
      <c r="F25" s="247"/>
      <c r="G25" s="247"/>
      <c r="H25" s="247"/>
      <c r="I25" s="247"/>
      <c r="J25" s="247"/>
      <c r="K25" s="247"/>
      <c r="L25" s="247"/>
      <c r="M25" s="247"/>
      <c r="N25" s="248"/>
      <c r="O25" s="247"/>
      <c r="P25" s="247"/>
      <c r="Q25" s="247"/>
      <c r="R25" s="247"/>
      <c r="S25" s="247"/>
      <c r="T25" s="247"/>
      <c r="U25" s="247"/>
      <c r="V25" s="247"/>
      <c r="W25" s="247"/>
      <c r="X25" s="247"/>
      <c r="Y25" s="247"/>
      <c r="Z25" s="247"/>
      <c r="AA25" s="247"/>
      <c r="AB25" s="247"/>
      <c r="AC25" s="247"/>
      <c r="AD25" s="247"/>
      <c r="AE25" s="247"/>
      <c r="AF25" s="247"/>
      <c r="AG25" s="247"/>
      <c r="AH25" s="247"/>
      <c r="AI25" s="248"/>
      <c r="AJ25" s="264"/>
      <c r="AK25" s="249"/>
    </row>
    <row r="26" spans="1:37" ht="12.75">
      <c r="A26" s="246"/>
      <c r="B26" s="247" t="s">
        <v>78</v>
      </c>
      <c r="C26" s="266" t="s">
        <v>96</v>
      </c>
      <c r="D26" s="247"/>
      <c r="E26" s="247"/>
      <c r="F26" s="247"/>
      <c r="G26" s="247"/>
      <c r="H26" s="247"/>
      <c r="I26" s="247"/>
      <c r="J26" s="247"/>
      <c r="K26" s="247"/>
      <c r="L26" s="247"/>
      <c r="M26" s="247"/>
      <c r="N26" s="248"/>
      <c r="O26" s="247"/>
      <c r="P26" s="247"/>
      <c r="Q26" s="247"/>
      <c r="R26" s="247"/>
      <c r="S26" s="247"/>
      <c r="T26" s="247"/>
      <c r="U26" s="247"/>
      <c r="V26" s="247"/>
      <c r="W26" s="247"/>
      <c r="X26" s="247"/>
      <c r="Y26" s="247"/>
      <c r="Z26" s="247"/>
      <c r="AA26" s="247"/>
      <c r="AB26" s="247"/>
      <c r="AC26" s="247"/>
      <c r="AD26" s="247"/>
      <c r="AE26" s="247"/>
      <c r="AF26" s="247"/>
      <c r="AG26" s="247"/>
      <c r="AH26" s="247"/>
      <c r="AI26" s="248"/>
      <c r="AJ26" s="264"/>
      <c r="AK26" s="249"/>
    </row>
    <row r="27" spans="1:37" ht="12.75">
      <c r="A27" s="246"/>
      <c r="B27" s="247" t="s">
        <v>78</v>
      </c>
      <c r="C27" s="266" t="s">
        <v>97</v>
      </c>
      <c r="D27" s="247"/>
      <c r="E27" s="247"/>
      <c r="F27" s="247"/>
      <c r="G27" s="247"/>
      <c r="H27" s="247"/>
      <c r="I27" s="247"/>
      <c r="J27" s="247"/>
      <c r="K27" s="247"/>
      <c r="L27" s="247"/>
      <c r="M27" s="247"/>
      <c r="N27" s="248"/>
      <c r="O27" s="247"/>
      <c r="P27" s="247"/>
      <c r="Q27" s="247"/>
      <c r="R27" s="247"/>
      <c r="S27" s="247"/>
      <c r="T27" s="247"/>
      <c r="U27" s="247"/>
      <c r="V27" s="247"/>
      <c r="W27" s="247"/>
      <c r="X27" s="247"/>
      <c r="Y27" s="247"/>
      <c r="Z27" s="247"/>
      <c r="AA27" s="247"/>
      <c r="AB27" s="247"/>
      <c r="AC27" s="247"/>
      <c r="AD27" s="247"/>
      <c r="AE27" s="247"/>
      <c r="AF27" s="247"/>
      <c r="AG27" s="247"/>
      <c r="AH27" s="247"/>
      <c r="AI27" s="248"/>
      <c r="AJ27" s="264"/>
      <c r="AK27" s="249"/>
    </row>
    <row r="28" spans="1:37" ht="12.75">
      <c r="A28" s="246"/>
      <c r="B28" s="247" t="s">
        <v>78</v>
      </c>
      <c r="C28" s="266" t="s">
        <v>118</v>
      </c>
      <c r="D28" s="247"/>
      <c r="E28" s="247"/>
      <c r="F28" s="247"/>
      <c r="G28" s="247"/>
      <c r="H28" s="247"/>
      <c r="I28" s="247"/>
      <c r="J28" s="247"/>
      <c r="K28" s="247"/>
      <c r="L28" s="247"/>
      <c r="M28" s="247"/>
      <c r="N28" s="248"/>
      <c r="O28" s="247"/>
      <c r="P28" s="247"/>
      <c r="Q28" s="247"/>
      <c r="R28" s="247"/>
      <c r="S28" s="247"/>
      <c r="T28" s="247"/>
      <c r="U28" s="247"/>
      <c r="V28" s="247"/>
      <c r="W28" s="247"/>
      <c r="X28" s="247"/>
      <c r="Y28" s="247"/>
      <c r="Z28" s="247"/>
      <c r="AA28" s="247"/>
      <c r="AB28" s="247"/>
      <c r="AC28" s="247"/>
      <c r="AD28" s="247"/>
      <c r="AE28" s="247"/>
      <c r="AF28" s="247"/>
      <c r="AG28" s="247"/>
      <c r="AH28" s="247"/>
      <c r="AI28" s="248"/>
      <c r="AJ28" s="264"/>
      <c r="AK28" s="249"/>
    </row>
    <row r="29" spans="1:37" ht="12.75">
      <c r="A29" s="246"/>
      <c r="B29" s="247" t="s">
        <v>78</v>
      </c>
      <c r="C29" s="266" t="s">
        <v>98</v>
      </c>
      <c r="D29" s="247"/>
      <c r="E29" s="247"/>
      <c r="F29" s="247"/>
      <c r="G29" s="247"/>
      <c r="H29" s="247"/>
      <c r="I29" s="247"/>
      <c r="J29" s="247"/>
      <c r="K29" s="247"/>
      <c r="L29" s="247"/>
      <c r="M29" s="247"/>
      <c r="N29" s="248"/>
      <c r="O29" s="247"/>
      <c r="P29" s="247"/>
      <c r="Q29" s="247"/>
      <c r="R29" s="247"/>
      <c r="S29" s="247"/>
      <c r="T29" s="247"/>
      <c r="U29" s="247"/>
      <c r="V29" s="247"/>
      <c r="W29" s="247"/>
      <c r="X29" s="247"/>
      <c r="Y29" s="247"/>
      <c r="Z29" s="247"/>
      <c r="AA29" s="247"/>
      <c r="AB29" s="247"/>
      <c r="AC29" s="247"/>
      <c r="AD29" s="247"/>
      <c r="AE29" s="247"/>
      <c r="AF29" s="247"/>
      <c r="AG29" s="247"/>
      <c r="AH29" s="247"/>
      <c r="AI29" s="248"/>
      <c r="AJ29" s="264"/>
      <c r="AK29" s="249"/>
    </row>
    <row r="30" spans="1:37" ht="12.75">
      <c r="A30" s="246"/>
      <c r="B30" s="247" t="s">
        <v>78</v>
      </c>
      <c r="C30" s="266" t="s">
        <v>119</v>
      </c>
      <c r="D30" s="247"/>
      <c r="E30" s="247"/>
      <c r="F30" s="247"/>
      <c r="G30" s="247"/>
      <c r="H30" s="247"/>
      <c r="I30" s="247"/>
      <c r="J30" s="247"/>
      <c r="K30" s="247"/>
      <c r="L30" s="247"/>
      <c r="M30" s="247"/>
      <c r="N30" s="248"/>
      <c r="O30" s="247"/>
      <c r="P30" s="247"/>
      <c r="Q30" s="247"/>
      <c r="R30" s="247"/>
      <c r="S30" s="247"/>
      <c r="T30" s="247"/>
      <c r="U30" s="247"/>
      <c r="V30" s="247"/>
      <c r="W30" s="247"/>
      <c r="X30" s="247"/>
      <c r="Y30" s="247"/>
      <c r="Z30" s="247"/>
      <c r="AA30" s="247"/>
      <c r="AB30" s="247"/>
      <c r="AC30" s="247"/>
      <c r="AD30" s="247"/>
      <c r="AE30" s="247"/>
      <c r="AF30" s="247"/>
      <c r="AG30" s="247"/>
      <c r="AH30" s="247"/>
      <c r="AI30" s="248"/>
      <c r="AJ30" s="264"/>
      <c r="AK30" s="249"/>
    </row>
    <row r="31" spans="1:37" ht="9.75" customHeight="1" thickBot="1">
      <c r="A31" s="246"/>
      <c r="B31" s="247"/>
      <c r="C31" s="247"/>
      <c r="D31" s="247"/>
      <c r="E31" s="247"/>
      <c r="F31" s="247"/>
      <c r="G31" s="247"/>
      <c r="H31" s="247"/>
      <c r="I31" s="247"/>
      <c r="J31" s="247"/>
      <c r="K31" s="247"/>
      <c r="L31" s="247"/>
      <c r="M31" s="247"/>
      <c r="N31" s="248"/>
      <c r="O31" s="247"/>
      <c r="P31" s="247"/>
      <c r="Q31" s="247"/>
      <c r="R31" s="247"/>
      <c r="S31" s="247"/>
      <c r="T31" s="247"/>
      <c r="U31" s="247"/>
      <c r="V31" s="247"/>
      <c r="W31" s="247"/>
      <c r="X31" s="247"/>
      <c r="Y31" s="247"/>
      <c r="Z31" s="247"/>
      <c r="AA31" s="247"/>
      <c r="AB31" s="247"/>
      <c r="AC31" s="247"/>
      <c r="AD31" s="247"/>
      <c r="AE31" s="247"/>
      <c r="AF31" s="247"/>
      <c r="AG31" s="247"/>
      <c r="AH31" s="247"/>
      <c r="AI31" s="248"/>
      <c r="AJ31" s="264"/>
      <c r="AK31" s="249"/>
    </row>
    <row r="32" spans="1:37" s="268" customFormat="1" ht="15.75" customHeight="1">
      <c r="A32" s="218">
        <v>0</v>
      </c>
      <c r="B32" s="219"/>
      <c r="C32" s="220"/>
      <c r="D32" s="219" t="s">
        <v>85</v>
      </c>
      <c r="E32" s="220"/>
      <c r="F32" s="220"/>
      <c r="G32" s="221">
        <v>9</v>
      </c>
      <c r="H32" s="221"/>
      <c r="I32" s="219"/>
      <c r="J32" s="220"/>
      <c r="K32" s="219" t="s">
        <v>86</v>
      </c>
      <c r="L32" s="220"/>
      <c r="M32" s="220"/>
      <c r="N32" s="222">
        <v>15</v>
      </c>
      <c r="O32" s="221"/>
      <c r="P32" s="219"/>
      <c r="Q32" s="220"/>
      <c r="R32" s="219" t="s">
        <v>87</v>
      </c>
      <c r="S32" s="220"/>
      <c r="T32" s="220"/>
      <c r="U32" s="221">
        <v>21</v>
      </c>
      <c r="V32" s="221"/>
      <c r="W32" s="219"/>
      <c r="X32" s="220"/>
      <c r="Y32" s="219" t="s">
        <v>88</v>
      </c>
      <c r="Z32" s="220"/>
      <c r="AA32" s="220"/>
      <c r="AB32" s="221">
        <v>27</v>
      </c>
      <c r="AC32" s="221"/>
      <c r="AD32" s="219"/>
      <c r="AE32" s="220"/>
      <c r="AF32" s="219" t="s">
        <v>89</v>
      </c>
      <c r="AG32" s="220"/>
      <c r="AH32" s="220"/>
      <c r="AI32" s="219">
        <v>30</v>
      </c>
      <c r="AJ32" s="223"/>
      <c r="AK32" s="267"/>
    </row>
    <row r="33" spans="1:37" s="270" customFormat="1" ht="8.25">
      <c r="A33" s="224"/>
      <c r="B33" s="225"/>
      <c r="C33" s="226">
        <v>3</v>
      </c>
      <c r="D33" s="226"/>
      <c r="E33" s="226">
        <v>6</v>
      </c>
      <c r="F33" s="226"/>
      <c r="G33" s="227"/>
      <c r="H33" s="226"/>
      <c r="I33" s="228"/>
      <c r="J33" s="226">
        <v>11</v>
      </c>
      <c r="K33" s="226"/>
      <c r="L33" s="226">
        <v>13</v>
      </c>
      <c r="M33" s="226"/>
      <c r="N33" s="227"/>
      <c r="O33" s="226"/>
      <c r="P33" s="228"/>
      <c r="Q33" s="226">
        <v>17</v>
      </c>
      <c r="R33" s="226"/>
      <c r="S33" s="226">
        <v>19</v>
      </c>
      <c r="T33" s="226"/>
      <c r="U33" s="227"/>
      <c r="V33" s="226"/>
      <c r="W33" s="228"/>
      <c r="X33" s="226">
        <v>23</v>
      </c>
      <c r="Y33" s="226"/>
      <c r="Z33" s="226">
        <v>25</v>
      </c>
      <c r="AA33" s="226"/>
      <c r="AB33" s="227"/>
      <c r="AC33" s="226"/>
      <c r="AD33" s="228"/>
      <c r="AE33" s="226">
        <v>28</v>
      </c>
      <c r="AF33" s="226"/>
      <c r="AG33" s="226">
        <v>29</v>
      </c>
      <c r="AH33" s="226"/>
      <c r="AI33" s="229"/>
      <c r="AJ33" s="229"/>
      <c r="AK33" s="269"/>
    </row>
    <row r="34" spans="1:37" s="270" customFormat="1" ht="8.25" customHeight="1">
      <c r="A34" s="230"/>
      <c r="B34" s="231" t="s">
        <v>90</v>
      </c>
      <c r="C34" s="232"/>
      <c r="D34" s="232" t="s">
        <v>91</v>
      </c>
      <c r="E34" s="232"/>
      <c r="F34" s="232" t="s">
        <v>92</v>
      </c>
      <c r="G34" s="233"/>
      <c r="H34" s="232"/>
      <c r="I34" s="232" t="s">
        <v>90</v>
      </c>
      <c r="J34" s="232"/>
      <c r="K34" s="232" t="s">
        <v>91</v>
      </c>
      <c r="L34" s="232"/>
      <c r="M34" s="232" t="s">
        <v>92</v>
      </c>
      <c r="N34" s="233"/>
      <c r="O34" s="232"/>
      <c r="P34" s="232" t="s">
        <v>90</v>
      </c>
      <c r="Q34" s="232"/>
      <c r="R34" s="232" t="s">
        <v>91</v>
      </c>
      <c r="S34" s="232"/>
      <c r="T34" s="232" t="s">
        <v>92</v>
      </c>
      <c r="U34" s="233"/>
      <c r="V34" s="232"/>
      <c r="W34" s="232" t="s">
        <v>90</v>
      </c>
      <c r="X34" s="232"/>
      <c r="Y34" s="232" t="s">
        <v>91</v>
      </c>
      <c r="Z34" s="232"/>
      <c r="AA34" s="232" t="s">
        <v>92</v>
      </c>
      <c r="AB34" s="233"/>
      <c r="AC34" s="232"/>
      <c r="AD34" s="232" t="s">
        <v>90</v>
      </c>
      <c r="AE34" s="232"/>
      <c r="AF34" s="232" t="s">
        <v>91</v>
      </c>
      <c r="AG34" s="232"/>
      <c r="AH34" s="232" t="s">
        <v>92</v>
      </c>
      <c r="AI34" s="234"/>
      <c r="AJ34" s="234"/>
      <c r="AK34" s="269"/>
    </row>
    <row r="35" spans="1:37" s="270" customFormat="1" ht="7.5" customHeight="1" thickBot="1">
      <c r="A35" s="235"/>
      <c r="B35" s="236"/>
      <c r="C35" s="237"/>
      <c r="D35" s="238"/>
      <c r="E35" s="237"/>
      <c r="F35" s="237"/>
      <c r="G35" s="239"/>
      <c r="H35" s="237"/>
      <c r="I35" s="237"/>
      <c r="J35" s="237"/>
      <c r="K35" s="238"/>
      <c r="L35" s="237"/>
      <c r="M35" s="237"/>
      <c r="N35" s="239"/>
      <c r="O35" s="237"/>
      <c r="P35" s="237"/>
      <c r="Q35" s="237"/>
      <c r="R35" s="238"/>
      <c r="S35" s="237"/>
      <c r="T35" s="237"/>
      <c r="U35" s="239"/>
      <c r="V35" s="237"/>
      <c r="W35" s="237"/>
      <c r="X35" s="237"/>
      <c r="Y35" s="238"/>
      <c r="Z35" s="237"/>
      <c r="AA35" s="237"/>
      <c r="AB35" s="239"/>
      <c r="AC35" s="237"/>
      <c r="AD35" s="237"/>
      <c r="AE35" s="237"/>
      <c r="AF35" s="238"/>
      <c r="AG35" s="237"/>
      <c r="AH35" s="237"/>
      <c r="AI35" s="240"/>
      <c r="AJ35" s="240"/>
      <c r="AK35" s="271"/>
    </row>
    <row r="36" spans="1:37" ht="12.75">
      <c r="A36" s="246"/>
      <c r="B36" s="247"/>
      <c r="C36" s="247"/>
      <c r="D36" s="247"/>
      <c r="E36" s="247"/>
      <c r="F36" s="247"/>
      <c r="G36" s="247"/>
      <c r="H36" s="247"/>
      <c r="I36" s="247"/>
      <c r="J36" s="247"/>
      <c r="K36" s="247"/>
      <c r="L36" s="247"/>
      <c r="M36" s="247"/>
      <c r="N36" s="248"/>
      <c r="O36" s="247"/>
      <c r="P36" s="247"/>
      <c r="Q36" s="247"/>
      <c r="R36" s="247"/>
      <c r="S36" s="247"/>
      <c r="T36" s="247"/>
      <c r="U36" s="247"/>
      <c r="V36" s="247"/>
      <c r="W36" s="247"/>
      <c r="X36" s="247"/>
      <c r="Y36" s="247"/>
      <c r="Z36" s="247"/>
      <c r="AA36" s="247"/>
      <c r="AB36" s="247"/>
      <c r="AC36" s="247"/>
      <c r="AD36" s="247"/>
      <c r="AE36" s="247"/>
      <c r="AF36" s="247"/>
      <c r="AG36" s="247"/>
      <c r="AH36" s="247"/>
      <c r="AI36" s="248"/>
      <c r="AJ36" s="264"/>
      <c r="AK36" s="249"/>
    </row>
    <row r="37" spans="1:37" ht="12.75">
      <c r="A37" s="246"/>
      <c r="B37" s="247"/>
      <c r="C37" s="265" t="s">
        <v>100</v>
      </c>
      <c r="D37" s="247"/>
      <c r="E37" s="247"/>
      <c r="F37" s="247"/>
      <c r="G37" s="247"/>
      <c r="H37" s="247"/>
      <c r="I37" s="247"/>
      <c r="J37" s="247"/>
      <c r="K37" s="247"/>
      <c r="L37" s="247"/>
      <c r="M37" s="247"/>
      <c r="N37" s="248"/>
      <c r="O37" s="247"/>
      <c r="P37" s="247"/>
      <c r="Q37" s="247"/>
      <c r="R37" s="247"/>
      <c r="S37" s="247"/>
      <c r="T37" s="247"/>
      <c r="U37" s="247"/>
      <c r="V37" s="247"/>
      <c r="W37" s="247"/>
      <c r="X37" s="247"/>
      <c r="Y37" s="247"/>
      <c r="Z37" s="247"/>
      <c r="AA37" s="247"/>
      <c r="AB37" s="247"/>
      <c r="AC37" s="247"/>
      <c r="AD37" s="247"/>
      <c r="AE37" s="247"/>
      <c r="AF37" s="247"/>
      <c r="AG37" s="247"/>
      <c r="AH37" s="247"/>
      <c r="AI37" s="248"/>
      <c r="AJ37" s="264"/>
      <c r="AK37" s="249"/>
    </row>
    <row r="38" spans="1:37" ht="9.75" customHeight="1">
      <c r="A38" s="246"/>
      <c r="B38" s="247"/>
      <c r="C38" s="247"/>
      <c r="D38" s="247"/>
      <c r="E38" s="247"/>
      <c r="F38" s="247"/>
      <c r="G38" s="247"/>
      <c r="H38" s="247"/>
      <c r="I38" s="247"/>
      <c r="J38" s="247"/>
      <c r="K38" s="247"/>
      <c r="L38" s="247"/>
      <c r="M38" s="247"/>
      <c r="N38" s="248"/>
      <c r="O38" s="247"/>
      <c r="P38" s="247"/>
      <c r="Q38" s="247"/>
      <c r="R38" s="247"/>
      <c r="S38" s="247"/>
      <c r="T38" s="247"/>
      <c r="U38" s="247"/>
      <c r="V38" s="247"/>
      <c r="W38" s="247"/>
      <c r="X38" s="247"/>
      <c r="Y38" s="247"/>
      <c r="Z38" s="247"/>
      <c r="AA38" s="247"/>
      <c r="AB38" s="247"/>
      <c r="AC38" s="247"/>
      <c r="AD38" s="247"/>
      <c r="AE38" s="247"/>
      <c r="AF38" s="247"/>
      <c r="AG38" s="247"/>
      <c r="AH38" s="247"/>
      <c r="AI38" s="248"/>
      <c r="AJ38" s="264"/>
      <c r="AK38" s="249"/>
    </row>
    <row r="39" spans="1:37" ht="12.75">
      <c r="A39" s="246"/>
      <c r="B39" s="247" t="s">
        <v>78</v>
      </c>
      <c r="C39" s="266" t="s">
        <v>101</v>
      </c>
      <c r="D39" s="247"/>
      <c r="E39" s="247"/>
      <c r="F39" s="247"/>
      <c r="G39" s="247"/>
      <c r="H39" s="247"/>
      <c r="I39" s="247"/>
      <c r="J39" s="247"/>
      <c r="K39" s="247"/>
      <c r="L39" s="247"/>
      <c r="M39" s="247"/>
      <c r="N39" s="248"/>
      <c r="O39" s="247"/>
      <c r="P39" s="247"/>
      <c r="Q39" s="247"/>
      <c r="R39" s="247"/>
      <c r="S39" s="247"/>
      <c r="T39" s="247"/>
      <c r="U39" s="247"/>
      <c r="V39" s="247"/>
      <c r="W39" s="247"/>
      <c r="X39" s="247"/>
      <c r="Y39" s="247"/>
      <c r="Z39" s="247"/>
      <c r="AA39" s="247"/>
      <c r="AB39" s="247"/>
      <c r="AC39" s="247"/>
      <c r="AD39" s="247"/>
      <c r="AE39" s="247"/>
      <c r="AF39" s="247"/>
      <c r="AG39" s="247"/>
      <c r="AH39" s="247"/>
      <c r="AI39" s="248"/>
      <c r="AJ39" s="264"/>
      <c r="AK39" s="249"/>
    </row>
    <row r="40" spans="1:37" ht="12.75">
      <c r="A40" s="246"/>
      <c r="B40" s="247" t="s">
        <v>78</v>
      </c>
      <c r="C40" s="266" t="s">
        <v>102</v>
      </c>
      <c r="D40" s="247"/>
      <c r="E40" s="247"/>
      <c r="F40" s="247"/>
      <c r="G40" s="247"/>
      <c r="H40" s="247"/>
      <c r="I40" s="247"/>
      <c r="J40" s="247"/>
      <c r="K40" s="247"/>
      <c r="L40" s="247"/>
      <c r="M40" s="247"/>
      <c r="N40" s="248"/>
      <c r="O40" s="247"/>
      <c r="P40" s="247"/>
      <c r="Q40" s="247"/>
      <c r="R40" s="247"/>
      <c r="S40" s="247"/>
      <c r="T40" s="247"/>
      <c r="U40" s="247"/>
      <c r="V40" s="247"/>
      <c r="W40" s="247"/>
      <c r="X40" s="247"/>
      <c r="Y40" s="247"/>
      <c r="Z40" s="247"/>
      <c r="AA40" s="247"/>
      <c r="AB40" s="247"/>
      <c r="AC40" s="247"/>
      <c r="AD40" s="247"/>
      <c r="AE40" s="247"/>
      <c r="AF40" s="247"/>
      <c r="AG40" s="247"/>
      <c r="AH40" s="247"/>
      <c r="AI40" s="248"/>
      <c r="AJ40" s="264"/>
      <c r="AK40" s="249"/>
    </row>
    <row r="41" spans="1:37" ht="12.75">
      <c r="A41" s="246"/>
      <c r="B41" s="247" t="s">
        <v>78</v>
      </c>
      <c r="C41" s="266" t="s">
        <v>103</v>
      </c>
      <c r="D41" s="247"/>
      <c r="E41" s="247"/>
      <c r="F41" s="247"/>
      <c r="G41" s="247"/>
      <c r="H41" s="247"/>
      <c r="I41" s="247"/>
      <c r="J41" s="247"/>
      <c r="K41" s="247"/>
      <c r="L41" s="247"/>
      <c r="M41" s="247"/>
      <c r="N41" s="248"/>
      <c r="O41" s="247"/>
      <c r="P41" s="247"/>
      <c r="Q41" s="247"/>
      <c r="R41" s="247"/>
      <c r="S41" s="247"/>
      <c r="T41" s="247"/>
      <c r="U41" s="247"/>
      <c r="V41" s="247"/>
      <c r="W41" s="247"/>
      <c r="X41" s="247"/>
      <c r="Y41" s="247"/>
      <c r="Z41" s="247"/>
      <c r="AA41" s="247"/>
      <c r="AB41" s="247"/>
      <c r="AC41" s="247"/>
      <c r="AD41" s="247"/>
      <c r="AE41" s="247"/>
      <c r="AF41" s="247"/>
      <c r="AG41" s="247"/>
      <c r="AH41" s="247"/>
      <c r="AI41" s="248"/>
      <c r="AJ41" s="264"/>
      <c r="AK41" s="249"/>
    </row>
    <row r="42" spans="1:37" ht="12.75">
      <c r="A42" s="246"/>
      <c r="B42" s="247" t="s">
        <v>78</v>
      </c>
      <c r="C42" s="266" t="s">
        <v>104</v>
      </c>
      <c r="D42" s="247"/>
      <c r="E42" s="247"/>
      <c r="F42" s="247"/>
      <c r="G42" s="247"/>
      <c r="H42" s="247"/>
      <c r="I42" s="247"/>
      <c r="J42" s="247"/>
      <c r="K42" s="247"/>
      <c r="L42" s="247"/>
      <c r="M42" s="247"/>
      <c r="N42" s="248"/>
      <c r="O42" s="247"/>
      <c r="P42" s="247"/>
      <c r="Q42" s="247"/>
      <c r="R42" s="247"/>
      <c r="S42" s="247"/>
      <c r="T42" s="247"/>
      <c r="U42" s="247"/>
      <c r="V42" s="247"/>
      <c r="W42" s="247"/>
      <c r="X42" s="247"/>
      <c r="Y42" s="247"/>
      <c r="Z42" s="247"/>
      <c r="AA42" s="247"/>
      <c r="AB42" s="247"/>
      <c r="AC42" s="247"/>
      <c r="AD42" s="247"/>
      <c r="AE42" s="247"/>
      <c r="AF42" s="247"/>
      <c r="AG42" s="247"/>
      <c r="AH42" s="247"/>
      <c r="AI42" s="248"/>
      <c r="AJ42" s="264"/>
      <c r="AK42" s="249"/>
    </row>
    <row r="43" spans="1:37" ht="12.75">
      <c r="A43" s="246"/>
      <c r="B43" s="247" t="s">
        <v>78</v>
      </c>
      <c r="C43" s="266" t="s">
        <v>105</v>
      </c>
      <c r="D43" s="247"/>
      <c r="E43" s="247"/>
      <c r="F43" s="247"/>
      <c r="G43" s="247"/>
      <c r="H43" s="247"/>
      <c r="I43" s="247"/>
      <c r="J43" s="247"/>
      <c r="K43" s="247"/>
      <c r="L43" s="247"/>
      <c r="M43" s="247"/>
      <c r="N43" s="248"/>
      <c r="O43" s="247"/>
      <c r="P43" s="247"/>
      <c r="Q43" s="247"/>
      <c r="R43" s="247"/>
      <c r="S43" s="247"/>
      <c r="T43" s="247"/>
      <c r="U43" s="247"/>
      <c r="V43" s="247"/>
      <c r="W43" s="247"/>
      <c r="X43" s="247"/>
      <c r="Y43" s="247"/>
      <c r="Z43" s="247"/>
      <c r="AA43" s="247"/>
      <c r="AB43" s="247"/>
      <c r="AC43" s="247"/>
      <c r="AD43" s="247"/>
      <c r="AE43" s="247"/>
      <c r="AF43" s="247"/>
      <c r="AG43" s="247"/>
      <c r="AH43" s="247"/>
      <c r="AI43" s="248"/>
      <c r="AJ43" s="264"/>
      <c r="AK43" s="249"/>
    </row>
    <row r="44" spans="1:37" ht="12.75">
      <c r="A44" s="246"/>
      <c r="B44" s="247" t="s">
        <v>78</v>
      </c>
      <c r="C44" s="266" t="s">
        <v>106</v>
      </c>
      <c r="D44" s="247"/>
      <c r="E44" s="247"/>
      <c r="F44" s="247"/>
      <c r="G44" s="247"/>
      <c r="H44" s="247"/>
      <c r="I44" s="247"/>
      <c r="J44" s="247"/>
      <c r="K44" s="247"/>
      <c r="L44" s="247"/>
      <c r="M44" s="247"/>
      <c r="N44" s="248"/>
      <c r="O44" s="247"/>
      <c r="P44" s="247"/>
      <c r="Q44" s="247"/>
      <c r="R44" s="247"/>
      <c r="S44" s="247"/>
      <c r="T44" s="247"/>
      <c r="U44" s="247"/>
      <c r="V44" s="247"/>
      <c r="W44" s="247"/>
      <c r="X44" s="247"/>
      <c r="Y44" s="247"/>
      <c r="Z44" s="247"/>
      <c r="AA44" s="247"/>
      <c r="AB44" s="247"/>
      <c r="AC44" s="247"/>
      <c r="AD44" s="247"/>
      <c r="AE44" s="247"/>
      <c r="AF44" s="247"/>
      <c r="AG44" s="247"/>
      <c r="AH44" s="247"/>
      <c r="AI44" s="248"/>
      <c r="AJ44" s="264"/>
      <c r="AK44" s="249"/>
    </row>
    <row r="45" spans="1:37" ht="12.75">
      <c r="A45" s="246"/>
      <c r="B45" s="247" t="s">
        <v>78</v>
      </c>
      <c r="C45" s="266" t="s">
        <v>107</v>
      </c>
      <c r="D45" s="247"/>
      <c r="E45" s="247"/>
      <c r="F45" s="247"/>
      <c r="G45" s="247"/>
      <c r="H45" s="247"/>
      <c r="I45" s="247"/>
      <c r="J45" s="247"/>
      <c r="K45" s="247"/>
      <c r="L45" s="247"/>
      <c r="M45" s="247"/>
      <c r="N45" s="248"/>
      <c r="O45" s="247"/>
      <c r="P45" s="247"/>
      <c r="Q45" s="247"/>
      <c r="R45" s="247"/>
      <c r="S45" s="247"/>
      <c r="T45" s="247"/>
      <c r="U45" s="247"/>
      <c r="V45" s="247"/>
      <c r="W45" s="247"/>
      <c r="X45" s="247"/>
      <c r="Y45" s="247"/>
      <c r="Z45" s="247"/>
      <c r="AA45" s="247"/>
      <c r="AB45" s="247"/>
      <c r="AC45" s="247"/>
      <c r="AD45" s="247"/>
      <c r="AE45" s="247"/>
      <c r="AF45" s="247"/>
      <c r="AG45" s="247"/>
      <c r="AH45" s="247"/>
      <c r="AI45" s="248"/>
      <c r="AJ45" s="264"/>
      <c r="AK45" s="249"/>
    </row>
    <row r="46" spans="1:37" ht="12.75">
      <c r="A46" s="246"/>
      <c r="B46" s="247" t="s">
        <v>78</v>
      </c>
      <c r="C46" s="266" t="s">
        <v>108</v>
      </c>
      <c r="D46" s="247"/>
      <c r="E46" s="247"/>
      <c r="F46" s="247"/>
      <c r="G46" s="247"/>
      <c r="H46" s="247"/>
      <c r="I46" s="247"/>
      <c r="J46" s="247"/>
      <c r="K46" s="247"/>
      <c r="L46" s="247"/>
      <c r="M46" s="247"/>
      <c r="N46" s="248"/>
      <c r="O46" s="247"/>
      <c r="P46" s="247"/>
      <c r="Q46" s="247"/>
      <c r="R46" s="247"/>
      <c r="S46" s="247"/>
      <c r="T46" s="247"/>
      <c r="U46" s="247"/>
      <c r="V46" s="247"/>
      <c r="W46" s="247"/>
      <c r="X46" s="247"/>
      <c r="Y46" s="247"/>
      <c r="Z46" s="247"/>
      <c r="AA46" s="247"/>
      <c r="AB46" s="247"/>
      <c r="AC46" s="247"/>
      <c r="AD46" s="247"/>
      <c r="AE46" s="247"/>
      <c r="AF46" s="247"/>
      <c r="AG46" s="247"/>
      <c r="AH46" s="247"/>
      <c r="AI46" s="248"/>
      <c r="AJ46" s="264"/>
      <c r="AK46" s="249"/>
    </row>
    <row r="47" spans="1:37" ht="12.75">
      <c r="A47" s="246"/>
      <c r="B47" s="247" t="s">
        <v>78</v>
      </c>
      <c r="C47" s="266" t="s">
        <v>109</v>
      </c>
      <c r="D47" s="247"/>
      <c r="E47" s="247"/>
      <c r="F47" s="247"/>
      <c r="G47" s="247"/>
      <c r="H47" s="247"/>
      <c r="I47" s="247"/>
      <c r="J47" s="247"/>
      <c r="K47" s="247"/>
      <c r="L47" s="247"/>
      <c r="M47" s="247"/>
      <c r="N47" s="248"/>
      <c r="O47" s="247"/>
      <c r="P47" s="247"/>
      <c r="Q47" s="247"/>
      <c r="R47" s="247"/>
      <c r="S47" s="247"/>
      <c r="T47" s="247"/>
      <c r="U47" s="247"/>
      <c r="V47" s="247"/>
      <c r="W47" s="247"/>
      <c r="X47" s="247"/>
      <c r="Y47" s="247"/>
      <c r="Z47" s="247"/>
      <c r="AA47" s="247"/>
      <c r="AB47" s="247"/>
      <c r="AC47" s="247"/>
      <c r="AD47" s="247"/>
      <c r="AE47" s="247"/>
      <c r="AF47" s="247"/>
      <c r="AG47" s="247"/>
      <c r="AH47" s="247"/>
      <c r="AI47" s="248"/>
      <c r="AJ47" s="264"/>
      <c r="AK47" s="249"/>
    </row>
    <row r="48" spans="1:37" ht="12.75">
      <c r="A48" s="246"/>
      <c r="B48" s="247" t="s">
        <v>78</v>
      </c>
      <c r="C48" s="266" t="s">
        <v>110</v>
      </c>
      <c r="D48" s="247"/>
      <c r="E48" s="247"/>
      <c r="F48" s="247"/>
      <c r="G48" s="247"/>
      <c r="H48" s="247"/>
      <c r="I48" s="247"/>
      <c r="J48" s="247"/>
      <c r="K48" s="247"/>
      <c r="L48" s="247"/>
      <c r="M48" s="247"/>
      <c r="N48" s="248"/>
      <c r="O48" s="247"/>
      <c r="P48" s="247"/>
      <c r="Q48" s="247"/>
      <c r="R48" s="247"/>
      <c r="S48" s="247"/>
      <c r="T48" s="247"/>
      <c r="U48" s="247"/>
      <c r="V48" s="247"/>
      <c r="W48" s="247"/>
      <c r="X48" s="247"/>
      <c r="Y48" s="247"/>
      <c r="Z48" s="247"/>
      <c r="AA48" s="247"/>
      <c r="AB48" s="247"/>
      <c r="AC48" s="247"/>
      <c r="AD48" s="247"/>
      <c r="AE48" s="247"/>
      <c r="AF48" s="247"/>
      <c r="AG48" s="247"/>
      <c r="AH48" s="247"/>
      <c r="AI48" s="248"/>
      <c r="AJ48" s="264"/>
      <c r="AK48" s="249"/>
    </row>
    <row r="49" spans="1:37" ht="9.75" customHeight="1" thickBot="1">
      <c r="A49" s="246"/>
      <c r="B49" s="247"/>
      <c r="C49" s="247"/>
      <c r="D49" s="247"/>
      <c r="E49" s="247"/>
      <c r="F49" s="247"/>
      <c r="G49" s="247"/>
      <c r="H49" s="247"/>
      <c r="I49" s="247"/>
      <c r="J49" s="247"/>
      <c r="K49" s="247"/>
      <c r="L49" s="247"/>
      <c r="M49" s="247"/>
      <c r="N49" s="248"/>
      <c r="O49" s="247"/>
      <c r="P49" s="247"/>
      <c r="Q49" s="247"/>
      <c r="R49" s="247"/>
      <c r="S49" s="247"/>
      <c r="T49" s="247"/>
      <c r="U49" s="247"/>
      <c r="V49" s="247"/>
      <c r="W49" s="247"/>
      <c r="X49" s="247"/>
      <c r="Y49" s="247"/>
      <c r="Z49" s="247"/>
      <c r="AA49" s="247"/>
      <c r="AB49" s="247"/>
      <c r="AC49" s="247"/>
      <c r="AD49" s="247"/>
      <c r="AE49" s="247"/>
      <c r="AF49" s="247"/>
      <c r="AG49" s="247"/>
      <c r="AH49" s="247"/>
      <c r="AI49" s="248"/>
      <c r="AJ49" s="264"/>
      <c r="AK49" s="249"/>
    </row>
    <row r="50" spans="1:37" s="268" customFormat="1" ht="15.75" customHeight="1">
      <c r="A50" s="218">
        <v>0</v>
      </c>
      <c r="B50" s="219"/>
      <c r="C50" s="220"/>
      <c r="D50" s="219" t="s">
        <v>85</v>
      </c>
      <c r="E50" s="220"/>
      <c r="F50" s="220"/>
      <c r="G50" s="221">
        <v>12</v>
      </c>
      <c r="H50" s="221"/>
      <c r="I50" s="219"/>
      <c r="J50" s="220"/>
      <c r="K50" s="219" t="s">
        <v>86</v>
      </c>
      <c r="L50" s="220"/>
      <c r="M50" s="220"/>
      <c r="N50" s="222">
        <v>20</v>
      </c>
      <c r="O50" s="221"/>
      <c r="P50" s="219"/>
      <c r="Q50" s="220"/>
      <c r="R50" s="219" t="s">
        <v>87</v>
      </c>
      <c r="S50" s="220"/>
      <c r="T50" s="220"/>
      <c r="U50" s="221">
        <v>28</v>
      </c>
      <c r="V50" s="221"/>
      <c r="W50" s="219"/>
      <c r="X50" s="220"/>
      <c r="Y50" s="219" t="s">
        <v>88</v>
      </c>
      <c r="Z50" s="220"/>
      <c r="AA50" s="220"/>
      <c r="AB50" s="221">
        <v>36</v>
      </c>
      <c r="AC50" s="221"/>
      <c r="AD50" s="219"/>
      <c r="AE50" s="220"/>
      <c r="AF50" s="219" t="s">
        <v>89</v>
      </c>
      <c r="AG50" s="220"/>
      <c r="AH50" s="220"/>
      <c r="AI50" s="219">
        <v>40</v>
      </c>
      <c r="AJ50" s="223"/>
      <c r="AK50" s="267"/>
    </row>
    <row r="51" spans="1:37" s="270" customFormat="1" ht="8.25">
      <c r="A51" s="224"/>
      <c r="B51" s="225"/>
      <c r="C51" s="226">
        <v>4</v>
      </c>
      <c r="D51" s="226"/>
      <c r="E51" s="226">
        <v>8</v>
      </c>
      <c r="F51" s="226"/>
      <c r="G51" s="227"/>
      <c r="H51" s="226"/>
      <c r="I51" s="228"/>
      <c r="J51" s="226">
        <v>14.7</v>
      </c>
      <c r="K51" s="226"/>
      <c r="L51" s="226">
        <v>17.3</v>
      </c>
      <c r="M51" s="226"/>
      <c r="N51" s="227"/>
      <c r="O51" s="226"/>
      <c r="P51" s="228"/>
      <c r="Q51" s="226">
        <v>22.7</v>
      </c>
      <c r="R51" s="226"/>
      <c r="S51" s="226">
        <v>25.3</v>
      </c>
      <c r="T51" s="226"/>
      <c r="U51" s="227"/>
      <c r="V51" s="226"/>
      <c r="W51" s="228"/>
      <c r="X51" s="226">
        <v>30.7</v>
      </c>
      <c r="Y51" s="226"/>
      <c r="Z51" s="226">
        <v>33.3</v>
      </c>
      <c r="AA51" s="226"/>
      <c r="AB51" s="227"/>
      <c r="AC51" s="226"/>
      <c r="AD51" s="228"/>
      <c r="AE51" s="226">
        <v>37.3</v>
      </c>
      <c r="AF51" s="226"/>
      <c r="AG51" s="226">
        <v>38.7</v>
      </c>
      <c r="AH51" s="226"/>
      <c r="AI51" s="229"/>
      <c r="AJ51" s="229"/>
      <c r="AK51" s="269"/>
    </row>
    <row r="52" spans="1:37" s="270" customFormat="1" ht="8.25" customHeight="1">
      <c r="A52" s="230"/>
      <c r="B52" s="231" t="s">
        <v>90</v>
      </c>
      <c r="C52" s="232"/>
      <c r="D52" s="232" t="s">
        <v>91</v>
      </c>
      <c r="E52" s="232"/>
      <c r="F52" s="232" t="s">
        <v>92</v>
      </c>
      <c r="G52" s="233"/>
      <c r="H52" s="232"/>
      <c r="I52" s="232" t="s">
        <v>90</v>
      </c>
      <c r="J52" s="232"/>
      <c r="K52" s="232" t="s">
        <v>91</v>
      </c>
      <c r="L52" s="232"/>
      <c r="M52" s="232" t="s">
        <v>92</v>
      </c>
      <c r="N52" s="233"/>
      <c r="O52" s="232"/>
      <c r="P52" s="232" t="s">
        <v>90</v>
      </c>
      <c r="Q52" s="232"/>
      <c r="R52" s="232" t="s">
        <v>91</v>
      </c>
      <c r="S52" s="232"/>
      <c r="T52" s="232" t="s">
        <v>92</v>
      </c>
      <c r="U52" s="233"/>
      <c r="V52" s="232"/>
      <c r="W52" s="232" t="s">
        <v>90</v>
      </c>
      <c r="X52" s="232"/>
      <c r="Y52" s="232" t="s">
        <v>91</v>
      </c>
      <c r="Z52" s="232"/>
      <c r="AA52" s="232" t="s">
        <v>92</v>
      </c>
      <c r="AB52" s="233"/>
      <c r="AC52" s="232"/>
      <c r="AD52" s="232" t="s">
        <v>90</v>
      </c>
      <c r="AE52" s="232"/>
      <c r="AF52" s="232" t="s">
        <v>91</v>
      </c>
      <c r="AG52" s="232"/>
      <c r="AH52" s="232" t="s">
        <v>92</v>
      </c>
      <c r="AI52" s="234"/>
      <c r="AJ52" s="234"/>
      <c r="AK52" s="269"/>
    </row>
    <row r="53" spans="1:37" s="270" customFormat="1" ht="7.5" customHeight="1" thickBot="1">
      <c r="A53" s="235"/>
      <c r="B53" s="236"/>
      <c r="C53" s="237"/>
      <c r="D53" s="238"/>
      <c r="E53" s="237"/>
      <c r="F53" s="237"/>
      <c r="G53" s="239"/>
      <c r="H53" s="237"/>
      <c r="I53" s="237"/>
      <c r="J53" s="237"/>
      <c r="K53" s="238"/>
      <c r="L53" s="237"/>
      <c r="M53" s="237"/>
      <c r="N53" s="239"/>
      <c r="O53" s="237"/>
      <c r="P53" s="237"/>
      <c r="Q53" s="237"/>
      <c r="R53" s="238"/>
      <c r="S53" s="237"/>
      <c r="T53" s="237"/>
      <c r="U53" s="239"/>
      <c r="V53" s="237"/>
      <c r="W53" s="237"/>
      <c r="X53" s="237"/>
      <c r="Y53" s="238"/>
      <c r="Z53" s="237"/>
      <c r="AA53" s="237"/>
      <c r="AB53" s="239"/>
      <c r="AC53" s="237"/>
      <c r="AD53" s="237"/>
      <c r="AE53" s="237"/>
      <c r="AF53" s="238"/>
      <c r="AG53" s="237"/>
      <c r="AH53" s="237"/>
      <c r="AI53" s="240"/>
      <c r="AJ53" s="240"/>
      <c r="AK53" s="271"/>
    </row>
    <row r="54" spans="1:37" ht="9.75" customHeight="1" thickBot="1">
      <c r="A54" s="246"/>
      <c r="B54" s="247"/>
      <c r="C54" s="247"/>
      <c r="D54" s="247"/>
      <c r="E54" s="247"/>
      <c r="F54" s="247"/>
      <c r="G54" s="247"/>
      <c r="H54" s="247"/>
      <c r="I54" s="247"/>
      <c r="J54" s="247"/>
      <c r="K54" s="247"/>
      <c r="L54" s="247"/>
      <c r="M54" s="247"/>
      <c r="N54" s="248"/>
      <c r="O54" s="247"/>
      <c r="P54" s="247"/>
      <c r="Q54" s="247"/>
      <c r="R54" s="247"/>
      <c r="S54" s="247"/>
      <c r="T54" s="247"/>
      <c r="U54" s="247"/>
      <c r="V54" s="247"/>
      <c r="W54" s="247"/>
      <c r="X54" s="247"/>
      <c r="Y54" s="247"/>
      <c r="Z54" s="247"/>
      <c r="AA54" s="247"/>
      <c r="AB54" s="247"/>
      <c r="AC54" s="247"/>
      <c r="AD54" s="247"/>
      <c r="AE54" s="247"/>
      <c r="AF54" s="247"/>
      <c r="AG54" s="247"/>
      <c r="AH54" s="247"/>
      <c r="AI54" s="248"/>
      <c r="AJ54" s="264"/>
      <c r="AK54" s="249"/>
    </row>
    <row r="55" spans="1:37" s="268" customFormat="1" ht="15.75" customHeight="1">
      <c r="A55" s="218">
        <v>0</v>
      </c>
      <c r="B55" s="219"/>
      <c r="C55" s="220"/>
      <c r="D55" s="219" t="s">
        <v>85</v>
      </c>
      <c r="E55" s="220"/>
      <c r="F55" s="220"/>
      <c r="G55" s="221">
        <v>30</v>
      </c>
      <c r="H55" s="221"/>
      <c r="I55" s="219"/>
      <c r="J55" s="220"/>
      <c r="K55" s="219" t="s">
        <v>86</v>
      </c>
      <c r="L55" s="220"/>
      <c r="M55" s="220"/>
      <c r="N55" s="222">
        <v>50</v>
      </c>
      <c r="O55" s="221"/>
      <c r="P55" s="219"/>
      <c r="Q55" s="220"/>
      <c r="R55" s="219" t="s">
        <v>87</v>
      </c>
      <c r="S55" s="220"/>
      <c r="T55" s="220"/>
      <c r="U55" s="221">
        <v>70</v>
      </c>
      <c r="V55" s="221"/>
      <c r="W55" s="219"/>
      <c r="X55" s="220"/>
      <c r="Y55" s="219" t="s">
        <v>88</v>
      </c>
      <c r="Z55" s="220"/>
      <c r="AA55" s="220"/>
      <c r="AB55" s="221">
        <v>90</v>
      </c>
      <c r="AC55" s="221"/>
      <c r="AD55" s="219"/>
      <c r="AE55" s="220"/>
      <c r="AF55" s="219" t="s">
        <v>89</v>
      </c>
      <c r="AG55" s="220"/>
      <c r="AH55" s="220"/>
      <c r="AI55" s="219">
        <v>100</v>
      </c>
      <c r="AJ55" s="223"/>
      <c r="AK55" s="267"/>
    </row>
    <row r="56" spans="1:37" s="270" customFormat="1" ht="8.25">
      <c r="A56" s="224"/>
      <c r="B56" s="225"/>
      <c r="C56" s="226">
        <v>10</v>
      </c>
      <c r="D56" s="226"/>
      <c r="E56" s="226">
        <v>20</v>
      </c>
      <c r="F56" s="226"/>
      <c r="G56" s="227"/>
      <c r="H56" s="226"/>
      <c r="I56" s="228"/>
      <c r="J56" s="226">
        <v>36.7</v>
      </c>
      <c r="K56" s="226"/>
      <c r="L56" s="226">
        <v>43.3</v>
      </c>
      <c r="M56" s="226"/>
      <c r="N56" s="227"/>
      <c r="O56" s="226"/>
      <c r="P56" s="228"/>
      <c r="Q56" s="226">
        <v>56.7</v>
      </c>
      <c r="R56" s="226"/>
      <c r="S56" s="226">
        <v>63.3</v>
      </c>
      <c r="T56" s="226"/>
      <c r="U56" s="227"/>
      <c r="V56" s="226"/>
      <c r="W56" s="228"/>
      <c r="X56" s="226">
        <v>76.7</v>
      </c>
      <c r="Y56" s="226"/>
      <c r="Z56" s="226">
        <v>83.3</v>
      </c>
      <c r="AA56" s="226"/>
      <c r="AB56" s="227"/>
      <c r="AC56" s="226"/>
      <c r="AD56" s="228"/>
      <c r="AE56" s="226">
        <v>93.3</v>
      </c>
      <c r="AF56" s="226"/>
      <c r="AG56" s="226">
        <v>96.7</v>
      </c>
      <c r="AH56" s="226"/>
      <c r="AI56" s="229"/>
      <c r="AJ56" s="229"/>
      <c r="AK56" s="269"/>
    </row>
    <row r="57" spans="1:37" s="270" customFormat="1" ht="8.25" customHeight="1">
      <c r="A57" s="230"/>
      <c r="B57" s="231" t="s">
        <v>90</v>
      </c>
      <c r="C57" s="232"/>
      <c r="D57" s="232" t="s">
        <v>91</v>
      </c>
      <c r="E57" s="232"/>
      <c r="F57" s="232" t="s">
        <v>92</v>
      </c>
      <c r="G57" s="233"/>
      <c r="H57" s="232"/>
      <c r="I57" s="232" t="s">
        <v>90</v>
      </c>
      <c r="J57" s="232"/>
      <c r="K57" s="232" t="s">
        <v>91</v>
      </c>
      <c r="L57" s="232"/>
      <c r="M57" s="232" t="s">
        <v>92</v>
      </c>
      <c r="N57" s="233"/>
      <c r="O57" s="232"/>
      <c r="P57" s="232" t="s">
        <v>90</v>
      </c>
      <c r="Q57" s="232"/>
      <c r="R57" s="232" t="s">
        <v>91</v>
      </c>
      <c r="S57" s="232"/>
      <c r="T57" s="232" t="s">
        <v>92</v>
      </c>
      <c r="U57" s="233"/>
      <c r="V57" s="232"/>
      <c r="W57" s="232" t="s">
        <v>90</v>
      </c>
      <c r="X57" s="232"/>
      <c r="Y57" s="232" t="s">
        <v>91</v>
      </c>
      <c r="Z57" s="232"/>
      <c r="AA57" s="232" t="s">
        <v>92</v>
      </c>
      <c r="AB57" s="233"/>
      <c r="AC57" s="232"/>
      <c r="AD57" s="232" t="s">
        <v>90</v>
      </c>
      <c r="AE57" s="232"/>
      <c r="AF57" s="232" t="s">
        <v>91</v>
      </c>
      <c r="AG57" s="232"/>
      <c r="AH57" s="232" t="s">
        <v>92</v>
      </c>
      <c r="AI57" s="234"/>
      <c r="AJ57" s="234"/>
      <c r="AK57" s="269"/>
    </row>
    <row r="58" spans="1:37" s="270" customFormat="1" ht="7.5" customHeight="1" thickBot="1">
      <c r="A58" s="235"/>
      <c r="B58" s="236"/>
      <c r="C58" s="237"/>
      <c r="D58" s="238"/>
      <c r="E58" s="237"/>
      <c r="F58" s="237"/>
      <c r="G58" s="239"/>
      <c r="H58" s="237"/>
      <c r="I58" s="237"/>
      <c r="J58" s="237"/>
      <c r="K58" s="238"/>
      <c r="L58" s="237"/>
      <c r="M58" s="237"/>
      <c r="N58" s="239"/>
      <c r="O58" s="237"/>
      <c r="P58" s="237"/>
      <c r="Q58" s="237"/>
      <c r="R58" s="238"/>
      <c r="S58" s="237"/>
      <c r="T58" s="237"/>
      <c r="U58" s="239"/>
      <c r="V58" s="237"/>
      <c r="W58" s="237"/>
      <c r="X58" s="237"/>
      <c r="Y58" s="238"/>
      <c r="Z58" s="237"/>
      <c r="AA58" s="237"/>
      <c r="AB58" s="239"/>
      <c r="AC58" s="237"/>
      <c r="AD58" s="237"/>
      <c r="AE58" s="237"/>
      <c r="AF58" s="238"/>
      <c r="AG58" s="237"/>
      <c r="AH58" s="237"/>
      <c r="AI58" s="240"/>
      <c r="AJ58" s="240"/>
      <c r="AK58" s="269"/>
    </row>
    <row r="59" spans="1:37" ht="12.75">
      <c r="A59" s="246"/>
      <c r="B59" s="247"/>
      <c r="C59" s="247"/>
      <c r="D59" s="247"/>
      <c r="E59" s="247"/>
      <c r="F59" s="247"/>
      <c r="G59" s="247"/>
      <c r="H59" s="247"/>
      <c r="I59" s="247"/>
      <c r="J59" s="247"/>
      <c r="K59" s="247"/>
      <c r="L59" s="247"/>
      <c r="M59" s="247"/>
      <c r="N59" s="248"/>
      <c r="O59" s="247"/>
      <c r="P59" s="247"/>
      <c r="Q59" s="247"/>
      <c r="R59" s="247"/>
      <c r="S59" s="247"/>
      <c r="T59" s="247"/>
      <c r="U59" s="247"/>
      <c r="V59" s="247"/>
      <c r="W59" s="247"/>
      <c r="X59" s="247"/>
      <c r="Y59" s="247"/>
      <c r="Z59" s="247"/>
      <c r="AA59" s="247"/>
      <c r="AB59" s="247"/>
      <c r="AC59" s="247"/>
      <c r="AD59" s="247"/>
      <c r="AE59" s="247"/>
      <c r="AF59" s="247"/>
      <c r="AG59" s="247"/>
      <c r="AH59" s="247"/>
      <c r="AI59" s="248"/>
      <c r="AJ59" s="264"/>
      <c r="AK59" s="263"/>
    </row>
    <row r="60" spans="1:37" ht="15">
      <c r="A60" s="246" t="s">
        <v>120</v>
      </c>
      <c r="B60" s="247"/>
      <c r="C60" s="247"/>
      <c r="D60" s="247"/>
      <c r="E60" s="247"/>
      <c r="F60" s="247"/>
      <c r="G60" s="247"/>
      <c r="H60" s="247"/>
      <c r="I60" s="247"/>
      <c r="J60" s="247"/>
      <c r="K60" s="247"/>
      <c r="L60" s="247"/>
      <c r="M60" s="247"/>
      <c r="N60" s="248"/>
      <c r="O60" s="247"/>
      <c r="P60" s="247"/>
      <c r="Q60" s="247"/>
      <c r="R60" s="247"/>
      <c r="S60" s="247"/>
      <c r="T60" s="247"/>
      <c r="U60" s="247"/>
      <c r="V60" s="247"/>
      <c r="W60" s="247"/>
      <c r="X60" s="247"/>
      <c r="Y60" s="247"/>
      <c r="Z60" s="247"/>
      <c r="AA60" s="247"/>
      <c r="AB60" s="247"/>
      <c r="AC60" s="247"/>
      <c r="AD60" s="247"/>
      <c r="AE60" s="247"/>
      <c r="AF60" s="247"/>
      <c r="AG60" s="247"/>
      <c r="AH60" s="247"/>
      <c r="AI60" s="248"/>
      <c r="AJ60" s="264"/>
      <c r="AK60" s="272" t="s">
        <v>114</v>
      </c>
    </row>
    <row r="61" spans="1:37" ht="12.75">
      <c r="A61" s="273"/>
      <c r="B61" s="258"/>
      <c r="C61" s="258"/>
      <c r="D61" s="258"/>
      <c r="E61" s="258"/>
      <c r="F61" s="258"/>
      <c r="G61" s="258"/>
      <c r="H61" s="258"/>
      <c r="I61" s="258"/>
      <c r="J61" s="258"/>
      <c r="K61" s="258"/>
      <c r="L61" s="258"/>
      <c r="M61" s="258"/>
      <c r="N61" s="260"/>
      <c r="O61" s="258"/>
      <c r="P61" s="258"/>
      <c r="Q61" s="258"/>
      <c r="R61" s="258"/>
      <c r="S61" s="258"/>
      <c r="T61" s="258"/>
      <c r="U61" s="258"/>
      <c r="V61" s="258"/>
      <c r="W61" s="258"/>
      <c r="X61" s="258"/>
      <c r="Y61" s="258"/>
      <c r="Z61" s="258"/>
      <c r="AA61" s="258"/>
      <c r="AB61" s="258"/>
      <c r="AC61" s="258"/>
      <c r="AD61" s="258"/>
      <c r="AE61" s="258"/>
      <c r="AF61" s="258"/>
      <c r="AG61" s="258"/>
      <c r="AH61" s="258"/>
      <c r="AI61" s="260"/>
      <c r="AJ61" s="274"/>
      <c r="AK61" s="275"/>
    </row>
    <row r="62" spans="1:37" ht="12.75">
      <c r="A62" s="276"/>
      <c r="B62" s="276"/>
      <c r="C62" s="276"/>
      <c r="D62" s="276"/>
      <c r="E62" s="276"/>
      <c r="F62" s="276"/>
      <c r="G62" s="276"/>
      <c r="H62" s="276"/>
      <c r="I62" s="276"/>
      <c r="J62" s="276"/>
      <c r="K62" s="276"/>
      <c r="L62" s="276"/>
      <c r="M62" s="276"/>
      <c r="N62" s="276"/>
      <c r="O62" s="276"/>
      <c r="P62" s="276"/>
      <c r="Q62" s="276"/>
      <c r="R62" s="276"/>
      <c r="S62" s="276"/>
      <c r="T62" s="276"/>
      <c r="U62" s="276"/>
      <c r="V62" s="276"/>
      <c r="W62" s="276"/>
      <c r="X62" s="276"/>
      <c r="Y62" s="276"/>
      <c r="Z62" s="276"/>
      <c r="AA62" s="276"/>
      <c r="AB62" s="276"/>
      <c r="AC62" s="276"/>
      <c r="AD62" s="276"/>
      <c r="AE62" s="276"/>
      <c r="AF62" s="276"/>
      <c r="AG62" s="276"/>
      <c r="AH62" s="276"/>
      <c r="AI62" s="277"/>
      <c r="AJ62" s="276"/>
      <c r="AK62" s="276"/>
    </row>
  </sheetData>
  <sheetProtection/>
  <printOptions/>
  <pageMargins left="0.787401575" right="0.787401575" top="0.5" bottom="0.5" header="0" footer="0"/>
  <pageSetup fitToHeight="1" fitToWidth="1" horizontalDpi="300" verticalDpi="300" orientation="portrait" scale="96" r:id="rId1"/>
</worksheet>
</file>

<file path=xl/worksheets/sheet9.xml><?xml version="1.0" encoding="utf-8"?>
<worksheet xmlns="http://schemas.openxmlformats.org/spreadsheetml/2006/main" xmlns:r="http://schemas.openxmlformats.org/officeDocument/2006/relationships">
  <sheetPr codeName="Sheet111">
    <tabColor indexed="10"/>
  </sheetPr>
  <dimension ref="A1:I11"/>
  <sheetViews>
    <sheetView showGridLines="0" zoomScale="75" zoomScaleNormal="75" zoomScalePageLayoutView="0" workbookViewId="0" topLeftCell="A1">
      <selection activeCell="H14" sqref="H14"/>
    </sheetView>
  </sheetViews>
  <sheetFormatPr defaultColWidth="12.57421875" defaultRowHeight="12.75"/>
  <cols>
    <col min="1" max="1" width="8.28125" style="20" customWidth="1"/>
    <col min="2" max="2" width="25.28125" style="20" customWidth="1"/>
    <col min="3" max="3" width="7.00390625" style="20" customWidth="1"/>
    <col min="4" max="4" width="6.8515625" style="20" customWidth="1"/>
    <col min="5" max="5" width="9.8515625" style="1" hidden="1" customWidth="1"/>
    <col min="6" max="6" width="11.28125" style="1" hidden="1" customWidth="1"/>
    <col min="7" max="7" width="9.8515625" style="1" hidden="1" customWidth="1"/>
    <col min="8" max="8" width="19.8515625" style="1" customWidth="1"/>
    <col min="9" max="9" width="36.00390625" style="20" customWidth="1"/>
    <col min="10" max="16384" width="12.57421875" style="20" customWidth="1"/>
  </cols>
  <sheetData>
    <row r="1" spans="1:9" ht="15" customHeight="1">
      <c r="A1" s="73" t="str">
        <f>Competition</f>
        <v>World Championship</v>
      </c>
      <c r="B1" s="74"/>
      <c r="C1" s="74"/>
      <c r="D1" s="74"/>
      <c r="E1" s="75"/>
      <c r="F1" s="75"/>
      <c r="G1" s="75"/>
      <c r="H1" s="75"/>
      <c r="I1" s="74"/>
    </row>
    <row r="2" spans="1:9" ht="15" customHeight="1">
      <c r="A2" s="73" t="str">
        <f>Location</f>
        <v>Bergen, Norway</v>
      </c>
      <c r="B2" s="74"/>
      <c r="C2" s="74"/>
      <c r="D2" s="74"/>
      <c r="E2" s="75"/>
      <c r="F2" s="75"/>
      <c r="G2" s="75"/>
      <c r="H2" s="75"/>
      <c r="I2" s="74"/>
    </row>
    <row r="3" spans="1:9" ht="15" customHeight="1">
      <c r="A3" s="73" t="str">
        <f>Dates</f>
        <v>4. - 8. August 2010</v>
      </c>
      <c r="B3" s="74"/>
      <c r="C3" s="74"/>
      <c r="D3" s="74"/>
      <c r="E3" s="75"/>
      <c r="F3" s="75"/>
      <c r="G3" s="75"/>
      <c r="H3" s="75"/>
      <c r="I3" s="74"/>
    </row>
    <row r="4" spans="1:9" ht="15" customHeight="1">
      <c r="A4" s="73" t="str">
        <f>Level</f>
        <v>World</v>
      </c>
      <c r="B4" s="74"/>
      <c r="C4" s="74"/>
      <c r="D4" s="74"/>
      <c r="E4" s="75"/>
      <c r="F4" s="75"/>
      <c r="G4" s="75"/>
      <c r="H4" s="75"/>
      <c r="I4" s="74"/>
    </row>
    <row r="5" spans="1:9" ht="15" customHeight="1">
      <c r="A5" s="73" t="str">
        <f>Category</f>
        <v>Senior Pairs</v>
      </c>
      <c r="B5" s="74"/>
      <c r="C5" s="74"/>
      <c r="D5" s="74"/>
      <c r="E5" s="75"/>
      <c r="F5" s="75"/>
      <c r="G5" s="75"/>
      <c r="H5" s="75"/>
      <c r="I5" s="74"/>
    </row>
    <row r="6" spans="1:9" ht="18.75" customHeight="1">
      <c r="A6" s="76"/>
      <c r="B6" s="76"/>
      <c r="C6" s="76"/>
      <c r="D6" s="76"/>
      <c r="E6" s="76"/>
      <c r="F6" s="76"/>
      <c r="G6" s="76"/>
      <c r="H6" s="76"/>
      <c r="I6" s="76"/>
    </row>
    <row r="7" spans="2:9" ht="4.5" customHeight="1">
      <c r="B7" s="74"/>
      <c r="C7" s="74"/>
      <c r="D7" s="74"/>
      <c r="E7" s="75"/>
      <c r="F7" s="75"/>
      <c r="G7" s="75"/>
      <c r="H7" s="75"/>
      <c r="I7" s="77"/>
    </row>
    <row r="8" spans="1:9" ht="30">
      <c r="A8" s="78"/>
      <c r="B8" s="79" t="s">
        <v>122</v>
      </c>
      <c r="C8" s="376" t="s">
        <v>297</v>
      </c>
      <c r="D8" s="376" t="s">
        <v>298</v>
      </c>
      <c r="E8" s="81" t="s">
        <v>123</v>
      </c>
      <c r="F8" s="82" t="s">
        <v>124</v>
      </c>
      <c r="G8" s="82" t="s">
        <v>125</v>
      </c>
      <c r="H8" s="82" t="s">
        <v>326</v>
      </c>
      <c r="I8" s="376"/>
    </row>
    <row r="9" spans="1:9" ht="15" customHeight="1">
      <c r="A9" s="83"/>
      <c r="B9" s="84"/>
      <c r="C9" s="457"/>
      <c r="D9" s="457"/>
      <c r="E9" s="85"/>
      <c r="F9" s="85"/>
      <c r="G9" s="85"/>
      <c r="H9" s="85"/>
      <c r="I9" s="86"/>
    </row>
    <row r="10" spans="1:9" ht="15" customHeight="1">
      <c r="A10" s="83"/>
      <c r="B10" s="84"/>
      <c r="C10" s="457"/>
      <c r="D10" s="457"/>
      <c r="E10" s="87"/>
      <c r="F10" s="87"/>
      <c r="G10" s="87"/>
      <c r="H10" s="85"/>
      <c r="I10" s="86"/>
    </row>
    <row r="11" spans="1:9" ht="15">
      <c r="A11" s="83"/>
      <c r="B11" s="84"/>
      <c r="C11" s="457"/>
      <c r="D11" s="457"/>
      <c r="E11" s="87"/>
      <c r="F11" s="87"/>
      <c r="G11" s="87"/>
      <c r="H11" s="85"/>
      <c r="I11" s="444"/>
    </row>
  </sheetData>
  <sheetProtection/>
  <conditionalFormatting sqref="C9:D11">
    <cfRule type="expression" priority="1" dxfId="0" stopIfTrue="1">
      <formula>AND(C9&lt;&gt;"",C9&gt;0)</formula>
    </cfRule>
  </conditionalFormatting>
  <printOptions/>
  <pageMargins left="0.25" right="0.25" top="0.5" bottom="0.5" header="0" footer="0.2"/>
  <pageSetup orientation="portrait" scale="99" r:id="rId1"/>
  <headerFooter alignWithMargins="0">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WBTF TeamPair Program v6.5</dc:title>
  <dc:subject>WBTF Scoring</dc:subject>
  <dc:creator>Jim Skinner</dc:creator>
  <cp:keywords/>
  <dc:description>6/20/10
Fixed sort statements throughout 
5/3/10
Reformatted Judges Master
4/23/10
Added World Cup Point Tally
Added certificate input sheet
3/31/10
Fixed time limit for teams
Addressed ties for final round
Fixed final round tiebreaker
Full comments and cleanup
6/22/08
fix program for one athlete in division
3/9/07
Final Order of Appearance
2/18/06
update Timing &amp; Penalty
fix Randomize
1/17/05
update timing &amp; penalty sheet
12/5/03
update inspection sheet
fix ranking
update tab and summary sheets
7/31/03
fixed verbiage on inspection sheet
Updated 7/2/03
added categories to judges master and penalties to summary sheets
Updated 4/6/03
protect score cells
Last updated 2/26/03
Changes made to Timing and Penalty sheets
Last updated 2/21/01
No references to Pre-Trials
For France</dc:description>
  <cp:lastModifiedBy>Leren, Oistein</cp:lastModifiedBy>
  <cp:lastPrinted>2010-08-08T12:40:58Z</cp:lastPrinted>
  <dcterms:created xsi:type="dcterms:W3CDTF">1999-12-08T15:47:03Z</dcterms:created>
  <dcterms:modified xsi:type="dcterms:W3CDTF">2010-08-08T12:42:10Z</dcterms:modified>
  <cp:category/>
  <cp:version/>
  <cp:contentType/>
  <cp:contentStatus/>
</cp:coreProperties>
</file>